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autoCompressPictures="0"/>
  <bookViews>
    <workbookView xWindow="2715" yWindow="495" windowWidth="14805" windowHeight="7455" tabRatio="597"/>
  </bookViews>
  <sheets>
    <sheet name="１面 " sheetId="41" r:id="rId1"/>
    <sheet name="２面" sheetId="43" r:id="rId2"/>
    <sheet name="３面" sheetId="35" r:id="rId3"/>
    <sheet name="４面" sheetId="38" r:id="rId4"/>
    <sheet name="印刷 " sheetId="44" r:id="rId5"/>
  </sheets>
  <definedNames>
    <definedName name="_xlnm._FilterDatabase" localSheetId="1" hidden="1">'２面'!$CA$40:$CB$40</definedName>
    <definedName name="_xlnm.Print_Area" localSheetId="0">'１面 '!$B$3:$ES$82</definedName>
    <definedName name="_xlnm.Print_Area" localSheetId="1">'２面'!$B$3:$BU$61</definedName>
    <definedName name="_xlnm.Print_Area" localSheetId="2">'３面'!$B$3:$BR$118</definedName>
    <definedName name="_xlnm.Print_Area" localSheetId="3">'４面'!$B$3:$AQ$31</definedName>
    <definedName name="_xlnm.Print_Area" localSheetId="4">'印刷 '!$A$1:$BF$355</definedName>
    <definedName name="平成">テーブル1[平成]</definedName>
    <definedName name="令和">テーブル2[令和]</definedName>
  </definedNames>
  <calcPr calcId="162913"/>
</workbook>
</file>

<file path=xl/calcChain.xml><?xml version="1.0" encoding="utf-8"?>
<calcChain xmlns="http://schemas.openxmlformats.org/spreadsheetml/2006/main">
  <c r="AC117" i="35" l="1"/>
  <c r="AC116" i="35"/>
  <c r="AC115" i="35"/>
  <c r="Z110" i="35" l="1"/>
  <c r="Z109" i="35"/>
  <c r="CS154" i="35" l="1"/>
  <c r="CL154" i="35"/>
  <c r="CE154" i="35"/>
  <c r="BX154" i="35"/>
  <c r="BX155" i="35" s="1"/>
  <c r="BZ70" i="43"/>
  <c r="BZ71" i="43" s="1"/>
  <c r="BZ72" i="43" s="1"/>
  <c r="AC108" i="35"/>
  <c r="AC109" i="35"/>
  <c r="DN151" i="35"/>
  <c r="DC151" i="35"/>
  <c r="CK151" i="35"/>
  <c r="CD151" i="35"/>
  <c r="BW151" i="35"/>
  <c r="BG26" i="43" l="1"/>
  <c r="CX67" i="43"/>
  <c r="CM67" i="43"/>
  <c r="BG25" i="43"/>
  <c r="AC110" i="35" l="1"/>
  <c r="CR151" i="35"/>
  <c r="BY67" i="43"/>
  <c r="BG20" i="43"/>
  <c r="BG21" i="43"/>
  <c r="CF67" i="43"/>
  <c r="DA70" i="43"/>
  <c r="DA112" i="43" s="1"/>
  <c r="DE112" i="43" s="1"/>
  <c r="CY70" i="43"/>
  <c r="CY71" i="43" s="1"/>
  <c r="CP70" i="43"/>
  <c r="CN70" i="43"/>
  <c r="CN71" i="43" s="1"/>
  <c r="CN72" i="43" s="1"/>
  <c r="CN73" i="43" s="1"/>
  <c r="CN74" i="43" s="1"/>
  <c r="CN75" i="43" s="1"/>
  <c r="CN76" i="43" s="1"/>
  <c r="CN77" i="43" s="1"/>
  <c r="CN78" i="43" s="1"/>
  <c r="CN79" i="43" s="1"/>
  <c r="CN80" i="43" s="1"/>
  <c r="CN81" i="43" s="1"/>
  <c r="CN82" i="43" s="1"/>
  <c r="CN83" i="43" s="1"/>
  <c r="CN84" i="43" s="1"/>
  <c r="CN85" i="43" s="1"/>
  <c r="CN86" i="43" s="1"/>
  <c r="CN87" i="43" s="1"/>
  <c r="CN88" i="43" s="1"/>
  <c r="CN89" i="43" s="1"/>
  <c r="CN90" i="43" s="1"/>
  <c r="CN91" i="43" s="1"/>
  <c r="CN92" i="43" s="1"/>
  <c r="CN93" i="43" s="1"/>
  <c r="CN94" i="43" s="1"/>
  <c r="CN95" i="43" s="1"/>
  <c r="CN96" i="43" s="1"/>
  <c r="CN97" i="43" s="1"/>
  <c r="CN98" i="43" s="1"/>
  <c r="CN99" i="43" s="1"/>
  <c r="CN100" i="43" s="1"/>
  <c r="CN101" i="43" s="1"/>
  <c r="CN102" i="43" s="1"/>
  <c r="CN103" i="43" s="1"/>
  <c r="CN104" i="43" s="1"/>
  <c r="CN105" i="43" s="1"/>
  <c r="CN106" i="43" s="1"/>
  <c r="CI70" i="43"/>
  <c r="CI116" i="43" s="1"/>
  <c r="CG70" i="43"/>
  <c r="CG71" i="43" s="1"/>
  <c r="CB70" i="43"/>
  <c r="CY69" i="43"/>
  <c r="CN69" i="43"/>
  <c r="CG69" i="43"/>
  <c r="BZ69" i="43"/>
  <c r="DG67" i="43"/>
  <c r="DG68" i="43" s="1"/>
  <c r="DC67" i="43"/>
  <c r="CV67" i="43"/>
  <c r="CV68" i="43" s="1"/>
  <c r="CR67" i="43"/>
  <c r="CK67" i="43"/>
  <c r="CD67" i="43"/>
  <c r="CI78" i="43" l="1"/>
  <c r="CI108" i="43"/>
  <c r="CI112" i="43"/>
  <c r="BZ73" i="43"/>
  <c r="BZ74" i="43" s="1"/>
  <c r="BZ75" i="43" s="1"/>
  <c r="BZ76" i="43" s="1"/>
  <c r="BZ77" i="43" s="1"/>
  <c r="BZ78" i="43" s="1"/>
  <c r="CD78" i="43" s="1"/>
  <c r="BN20" i="43"/>
  <c r="DA108" i="43"/>
  <c r="DE108" i="43" s="1"/>
  <c r="DA143" i="43"/>
  <c r="DE143" i="43" s="1"/>
  <c r="DA104" i="43"/>
  <c r="DE104" i="43" s="1"/>
  <c r="CN107" i="43"/>
  <c r="CN108" i="43" s="1"/>
  <c r="CN109" i="43" s="1"/>
  <c r="CN110" i="43" s="1"/>
  <c r="CR106" i="43"/>
  <c r="CG72" i="43"/>
  <c r="CK71" i="43"/>
  <c r="CY72" i="43"/>
  <c r="DC71" i="43"/>
  <c r="CB156" i="43"/>
  <c r="CB155" i="43"/>
  <c r="CB154" i="43"/>
  <c r="CB153" i="43"/>
  <c r="CB152" i="43"/>
  <c r="CB151" i="43"/>
  <c r="CB150" i="43"/>
  <c r="CB149" i="43"/>
  <c r="CB148" i="43"/>
  <c r="CB147" i="43"/>
  <c r="CB146" i="43"/>
  <c r="CB145" i="43"/>
  <c r="CB144" i="43"/>
  <c r="CB165" i="43"/>
  <c r="CB160" i="43"/>
  <c r="CB157" i="43"/>
  <c r="CB162" i="43"/>
  <c r="CB159" i="43"/>
  <c r="CB166" i="43"/>
  <c r="CB163" i="43"/>
  <c r="CB143" i="43"/>
  <c r="CB141" i="43"/>
  <c r="CB139" i="43"/>
  <c r="CB137" i="43"/>
  <c r="CB135" i="43"/>
  <c r="CB133" i="43"/>
  <c r="CB131" i="43"/>
  <c r="CB129" i="43"/>
  <c r="CB127" i="43"/>
  <c r="CB125" i="43"/>
  <c r="CB123" i="43"/>
  <c r="CB121" i="43"/>
  <c r="CB119" i="43"/>
  <c r="CB117" i="43"/>
  <c r="CB164" i="43"/>
  <c r="CB115" i="43"/>
  <c r="CB113" i="43"/>
  <c r="CB111" i="43"/>
  <c r="CB109" i="43"/>
  <c r="CB107" i="43"/>
  <c r="CB105" i="43"/>
  <c r="CB158" i="43"/>
  <c r="CB142" i="43"/>
  <c r="CB138" i="43"/>
  <c r="CB134" i="43"/>
  <c r="CB130" i="43"/>
  <c r="CB126" i="43"/>
  <c r="CB122" i="43"/>
  <c r="CB118" i="43"/>
  <c r="CB101" i="43"/>
  <c r="CB100" i="43"/>
  <c r="CB99" i="43"/>
  <c r="CB98" i="43"/>
  <c r="CB97" i="43"/>
  <c r="CB96" i="43"/>
  <c r="CB95" i="43"/>
  <c r="CB94" i="43"/>
  <c r="CB93" i="43"/>
  <c r="CB92" i="43"/>
  <c r="CB91" i="43"/>
  <c r="CB90" i="43"/>
  <c r="CB89" i="43"/>
  <c r="CB88" i="43"/>
  <c r="CB87" i="43"/>
  <c r="CB86" i="43"/>
  <c r="CB85" i="43"/>
  <c r="CB84" i="43"/>
  <c r="CB83" i="43"/>
  <c r="CB82" i="43"/>
  <c r="CB81" i="43"/>
  <c r="CB80" i="43"/>
  <c r="CB79" i="43"/>
  <c r="CP166" i="43"/>
  <c r="CT166" i="43" s="1"/>
  <c r="CP165" i="43"/>
  <c r="CT165" i="43" s="1"/>
  <c r="CP164" i="43"/>
  <c r="CT164" i="43" s="1"/>
  <c r="CP163" i="43"/>
  <c r="CT163" i="43" s="1"/>
  <c r="CP162" i="43"/>
  <c r="CT162" i="43" s="1"/>
  <c r="CP161" i="43"/>
  <c r="CT161" i="43" s="1"/>
  <c r="CP160" i="43"/>
  <c r="CT160" i="43" s="1"/>
  <c r="CP159" i="43"/>
  <c r="CT159" i="43" s="1"/>
  <c r="CP158" i="43"/>
  <c r="CT158" i="43" s="1"/>
  <c r="CP157" i="43"/>
  <c r="CT157" i="43" s="1"/>
  <c r="CP156" i="43"/>
  <c r="CT156" i="43" s="1"/>
  <c r="CP155" i="43"/>
  <c r="CT155" i="43" s="1"/>
  <c r="CP154" i="43"/>
  <c r="CT154" i="43" s="1"/>
  <c r="CP153" i="43"/>
  <c r="CT153" i="43" s="1"/>
  <c r="CP152" i="43"/>
  <c r="CT152" i="43" s="1"/>
  <c r="CP151" i="43"/>
  <c r="CT151" i="43" s="1"/>
  <c r="CP150" i="43"/>
  <c r="CT150" i="43" s="1"/>
  <c r="CP149" i="43"/>
  <c r="CT149" i="43" s="1"/>
  <c r="CP148" i="43"/>
  <c r="CT148" i="43" s="1"/>
  <c r="CP147" i="43"/>
  <c r="CT147" i="43" s="1"/>
  <c r="CP146" i="43"/>
  <c r="CT146" i="43" s="1"/>
  <c r="CP145" i="43"/>
  <c r="CT145" i="43" s="1"/>
  <c r="CP144" i="43"/>
  <c r="CT144" i="43" s="1"/>
  <c r="CP143" i="43"/>
  <c r="CT143" i="43" s="1"/>
  <c r="CP142" i="43"/>
  <c r="CT142" i="43" s="1"/>
  <c r="CP140" i="43"/>
  <c r="CT140" i="43" s="1"/>
  <c r="CP138" i="43"/>
  <c r="CT138" i="43" s="1"/>
  <c r="CP136" i="43"/>
  <c r="CT136" i="43" s="1"/>
  <c r="CP134" i="43"/>
  <c r="CT134" i="43" s="1"/>
  <c r="CP132" i="43"/>
  <c r="CT132" i="43" s="1"/>
  <c r="CP130" i="43"/>
  <c r="CT130" i="43" s="1"/>
  <c r="CP128" i="43"/>
  <c r="CT128" i="43" s="1"/>
  <c r="CP126" i="43"/>
  <c r="CT126" i="43" s="1"/>
  <c r="CP124" i="43"/>
  <c r="CT124" i="43" s="1"/>
  <c r="CP122" i="43"/>
  <c r="CT122" i="43" s="1"/>
  <c r="CP120" i="43"/>
  <c r="CT120" i="43" s="1"/>
  <c r="CP118" i="43"/>
  <c r="CT118" i="43" s="1"/>
  <c r="CP116" i="43"/>
  <c r="CT116" i="43" s="1"/>
  <c r="CP115" i="43"/>
  <c r="CT115" i="43" s="1"/>
  <c r="CP114" i="43"/>
  <c r="CT114" i="43" s="1"/>
  <c r="CP113" i="43"/>
  <c r="CT113" i="43" s="1"/>
  <c r="CP112" i="43"/>
  <c r="CT112" i="43" s="1"/>
  <c r="CP111" i="43"/>
  <c r="CT111" i="43" s="1"/>
  <c r="CP110" i="43"/>
  <c r="CT110" i="43" s="1"/>
  <c r="CP109" i="43"/>
  <c r="CT109" i="43" s="1"/>
  <c r="CP108" i="43"/>
  <c r="CT108" i="43" s="1"/>
  <c r="CP107" i="43"/>
  <c r="CT107" i="43" s="1"/>
  <c r="CP106" i="43"/>
  <c r="CT106" i="43" s="1"/>
  <c r="CP105" i="43"/>
  <c r="CT105" i="43" s="1"/>
  <c r="CP139" i="43"/>
  <c r="CT139" i="43" s="1"/>
  <c r="CP135" i="43"/>
  <c r="CT135" i="43" s="1"/>
  <c r="CP131" i="43"/>
  <c r="CT131" i="43" s="1"/>
  <c r="CP127" i="43"/>
  <c r="CT127" i="43" s="1"/>
  <c r="CP123" i="43"/>
  <c r="CT123" i="43" s="1"/>
  <c r="CP119" i="43"/>
  <c r="CT119" i="43" s="1"/>
  <c r="CP104" i="43"/>
  <c r="CT104" i="43" s="1"/>
  <c r="CP103" i="43"/>
  <c r="CT103" i="43" s="1"/>
  <c r="CP102" i="43"/>
  <c r="CT102" i="43" s="1"/>
  <c r="CP101" i="43"/>
  <c r="CT101" i="43" s="1"/>
  <c r="CP100" i="43"/>
  <c r="CT100" i="43" s="1"/>
  <c r="CP99" i="43"/>
  <c r="CT99" i="43" s="1"/>
  <c r="CP98" i="43"/>
  <c r="CT98" i="43" s="1"/>
  <c r="CP97" i="43"/>
  <c r="CT97" i="43" s="1"/>
  <c r="CP96" i="43"/>
  <c r="CT96" i="43" s="1"/>
  <c r="CP95" i="43"/>
  <c r="CT95" i="43" s="1"/>
  <c r="CP94" i="43"/>
  <c r="CT94" i="43" s="1"/>
  <c r="CP93" i="43"/>
  <c r="CT93" i="43" s="1"/>
  <c r="CP92" i="43"/>
  <c r="CT92" i="43" s="1"/>
  <c r="CP91" i="43"/>
  <c r="CT91" i="43" s="1"/>
  <c r="CP90" i="43"/>
  <c r="CT90" i="43" s="1"/>
  <c r="CP89" i="43"/>
  <c r="CT89" i="43" s="1"/>
  <c r="CP88" i="43"/>
  <c r="CT88" i="43" s="1"/>
  <c r="CP87" i="43"/>
  <c r="CT87" i="43" s="1"/>
  <c r="CP86" i="43"/>
  <c r="CT86" i="43" s="1"/>
  <c r="CP85" i="43"/>
  <c r="CT85" i="43" s="1"/>
  <c r="CP84" i="43"/>
  <c r="CT84" i="43" s="1"/>
  <c r="CP83" i="43"/>
  <c r="CT83" i="43" s="1"/>
  <c r="CP82" i="43"/>
  <c r="CT82" i="43" s="1"/>
  <c r="CP81" i="43"/>
  <c r="CT81" i="43" s="1"/>
  <c r="CP80" i="43"/>
  <c r="CT80" i="43" s="1"/>
  <c r="CP79" i="43"/>
  <c r="CT79" i="43" s="1"/>
  <c r="CT70" i="43"/>
  <c r="DC70" i="43"/>
  <c r="CB71" i="43"/>
  <c r="CB72" i="43"/>
  <c r="CP72" i="43"/>
  <c r="CT72" i="43" s="1"/>
  <c r="CB74" i="43"/>
  <c r="CB76" i="43"/>
  <c r="CB77" i="43"/>
  <c r="CP77" i="43"/>
  <c r="CT77" i="43" s="1"/>
  <c r="CB132" i="43"/>
  <c r="CB140" i="43"/>
  <c r="CP78" i="43"/>
  <c r="CT78" i="43" s="1"/>
  <c r="CB103" i="43"/>
  <c r="CB104" i="43"/>
  <c r="CB106" i="43"/>
  <c r="CB110" i="43"/>
  <c r="CD70" i="43"/>
  <c r="CI166" i="43"/>
  <c r="CI164" i="43"/>
  <c r="CI162" i="43"/>
  <c r="CI160" i="43"/>
  <c r="CI158" i="43"/>
  <c r="CI142" i="43"/>
  <c r="CI141" i="43"/>
  <c r="CI140" i="43"/>
  <c r="CI139" i="43"/>
  <c r="CI138" i="43"/>
  <c r="CI137" i="43"/>
  <c r="CI136" i="43"/>
  <c r="CI135" i="43"/>
  <c r="CI134" i="43"/>
  <c r="CI133" i="43"/>
  <c r="CI132" i="43"/>
  <c r="CI131" i="43"/>
  <c r="CI130" i="43"/>
  <c r="CI129" i="43"/>
  <c r="CI128" i="43"/>
  <c r="CI127" i="43"/>
  <c r="CI126" i="43"/>
  <c r="CI125" i="43"/>
  <c r="CI124" i="43"/>
  <c r="CI123" i="43"/>
  <c r="CI122" i="43"/>
  <c r="CI121" i="43"/>
  <c r="CI120" i="43"/>
  <c r="CI119" i="43"/>
  <c r="CI118" i="43"/>
  <c r="CI117" i="43"/>
  <c r="CI161" i="43"/>
  <c r="CI156" i="43"/>
  <c r="CI154" i="43"/>
  <c r="CI152" i="43"/>
  <c r="CI150" i="43"/>
  <c r="CI148" i="43"/>
  <c r="CI146" i="43"/>
  <c r="CI144" i="43"/>
  <c r="CI163" i="43"/>
  <c r="CI157" i="43"/>
  <c r="CI155" i="43"/>
  <c r="CI151" i="43"/>
  <c r="CI147" i="43"/>
  <c r="CI104" i="43"/>
  <c r="CI103" i="43"/>
  <c r="CI102" i="43"/>
  <c r="CI165" i="43"/>
  <c r="CI153" i="43"/>
  <c r="CI159" i="43"/>
  <c r="CI145" i="43"/>
  <c r="CI115" i="43"/>
  <c r="CI113" i="43"/>
  <c r="CI111" i="43"/>
  <c r="CI109" i="43"/>
  <c r="CI107" i="43"/>
  <c r="CI105" i="43"/>
  <c r="CR70" i="43"/>
  <c r="DA142" i="43"/>
  <c r="DE142" i="43" s="1"/>
  <c r="DA141" i="43"/>
  <c r="DE141" i="43" s="1"/>
  <c r="DA140" i="43"/>
  <c r="DE140" i="43" s="1"/>
  <c r="DA139" i="43"/>
  <c r="DE139" i="43" s="1"/>
  <c r="DA138" i="43"/>
  <c r="DE138" i="43" s="1"/>
  <c r="DA137" i="43"/>
  <c r="DE137" i="43" s="1"/>
  <c r="DA136" i="43"/>
  <c r="DE136" i="43" s="1"/>
  <c r="DA135" i="43"/>
  <c r="DE135" i="43" s="1"/>
  <c r="DA134" i="43"/>
  <c r="DE134" i="43" s="1"/>
  <c r="DA133" i="43"/>
  <c r="DE133" i="43" s="1"/>
  <c r="DA132" i="43"/>
  <c r="DE132" i="43" s="1"/>
  <c r="DA131" i="43"/>
  <c r="DE131" i="43" s="1"/>
  <c r="DA130" i="43"/>
  <c r="DE130" i="43" s="1"/>
  <c r="DA129" i="43"/>
  <c r="DE129" i="43" s="1"/>
  <c r="DA128" i="43"/>
  <c r="DE128" i="43" s="1"/>
  <c r="DA127" i="43"/>
  <c r="DE127" i="43" s="1"/>
  <c r="DA126" i="43"/>
  <c r="DE126" i="43" s="1"/>
  <c r="DA125" i="43"/>
  <c r="DE125" i="43" s="1"/>
  <c r="DA124" i="43"/>
  <c r="DE124" i="43" s="1"/>
  <c r="DA123" i="43"/>
  <c r="DE123" i="43" s="1"/>
  <c r="DA122" i="43"/>
  <c r="DE122" i="43" s="1"/>
  <c r="DA121" i="43"/>
  <c r="DE121" i="43" s="1"/>
  <c r="DA120" i="43"/>
  <c r="DE120" i="43" s="1"/>
  <c r="DA119" i="43"/>
  <c r="DE119" i="43" s="1"/>
  <c r="DA118" i="43"/>
  <c r="DE118" i="43" s="1"/>
  <c r="DA117" i="43"/>
  <c r="DE117" i="43" s="1"/>
  <c r="DA116" i="43"/>
  <c r="DE116" i="43" s="1"/>
  <c r="DA162" i="43"/>
  <c r="DE162" i="43" s="1"/>
  <c r="DA159" i="43"/>
  <c r="DE159" i="43" s="1"/>
  <c r="DA164" i="43"/>
  <c r="DE164" i="43" s="1"/>
  <c r="DA161" i="43"/>
  <c r="DE161" i="43" s="1"/>
  <c r="DA156" i="43"/>
  <c r="DE156" i="43" s="1"/>
  <c r="DA155" i="43"/>
  <c r="DE155" i="43" s="1"/>
  <c r="DA153" i="43"/>
  <c r="DE153" i="43" s="1"/>
  <c r="DA151" i="43"/>
  <c r="DE151" i="43" s="1"/>
  <c r="DA149" i="43"/>
  <c r="DE149" i="43" s="1"/>
  <c r="DA147" i="43"/>
  <c r="DE147" i="43" s="1"/>
  <c r="DA145" i="43"/>
  <c r="DE145" i="43" s="1"/>
  <c r="DA166" i="43"/>
  <c r="DE166" i="43" s="1"/>
  <c r="DA163" i="43"/>
  <c r="DE163" i="43" s="1"/>
  <c r="DA103" i="43"/>
  <c r="DE103" i="43" s="1"/>
  <c r="DA102" i="43"/>
  <c r="DE102" i="43" s="1"/>
  <c r="DA101" i="43"/>
  <c r="DE101" i="43" s="1"/>
  <c r="DA160" i="43"/>
  <c r="DE160" i="43" s="1"/>
  <c r="DA157" i="43"/>
  <c r="DE157" i="43" s="1"/>
  <c r="DA154" i="43"/>
  <c r="DE154" i="43" s="1"/>
  <c r="DA150" i="43"/>
  <c r="DE150" i="43" s="1"/>
  <c r="DA146" i="43"/>
  <c r="DE146" i="43" s="1"/>
  <c r="DA144" i="43"/>
  <c r="DE144" i="43" s="1"/>
  <c r="DA115" i="43"/>
  <c r="DE115" i="43" s="1"/>
  <c r="DA113" i="43"/>
  <c r="DE113" i="43" s="1"/>
  <c r="DA111" i="43"/>
  <c r="DE111" i="43" s="1"/>
  <c r="DA109" i="43"/>
  <c r="DE109" i="43" s="1"/>
  <c r="DA107" i="43"/>
  <c r="DE107" i="43" s="1"/>
  <c r="DA105" i="43"/>
  <c r="DE105" i="43" s="1"/>
  <c r="DA148" i="43"/>
  <c r="DE148" i="43" s="1"/>
  <c r="DE70" i="43"/>
  <c r="CD71" i="43"/>
  <c r="CI71" i="43"/>
  <c r="CR71" i="43"/>
  <c r="DA71" i="43"/>
  <c r="DE71" i="43" s="1"/>
  <c r="CD72" i="43"/>
  <c r="CI72" i="43"/>
  <c r="CR72" i="43"/>
  <c r="DA72" i="43"/>
  <c r="DE72" i="43" s="1"/>
  <c r="CD73" i="43"/>
  <c r="CI73" i="43"/>
  <c r="CR73" i="43"/>
  <c r="DA73" i="43"/>
  <c r="DE73" i="43" s="1"/>
  <c r="CD74" i="43"/>
  <c r="CI74" i="43"/>
  <c r="CR74" i="43"/>
  <c r="DA74" i="43"/>
  <c r="DE74" i="43" s="1"/>
  <c r="CD75" i="43"/>
  <c r="CI75" i="43"/>
  <c r="CR75" i="43"/>
  <c r="DA75" i="43"/>
  <c r="DE75" i="43" s="1"/>
  <c r="CD76" i="43"/>
  <c r="CI76" i="43"/>
  <c r="CR76" i="43"/>
  <c r="DA76" i="43"/>
  <c r="DE76" i="43" s="1"/>
  <c r="CD77" i="43"/>
  <c r="CI77" i="43"/>
  <c r="CR77" i="43"/>
  <c r="DA77" i="43"/>
  <c r="DE77" i="43" s="1"/>
  <c r="CR78" i="43"/>
  <c r="DA78" i="43"/>
  <c r="DE78" i="43" s="1"/>
  <c r="CI79" i="43"/>
  <c r="CR79" i="43"/>
  <c r="DA79" i="43"/>
  <c r="DE79" i="43" s="1"/>
  <c r="CI80" i="43"/>
  <c r="CR80" i="43"/>
  <c r="DA80" i="43"/>
  <c r="DE80" i="43" s="1"/>
  <c r="CI81" i="43"/>
  <c r="CR81" i="43"/>
  <c r="DA81" i="43"/>
  <c r="DE81" i="43" s="1"/>
  <c r="CI82" i="43"/>
  <c r="CR82" i="43"/>
  <c r="DA82" i="43"/>
  <c r="DE82" i="43" s="1"/>
  <c r="CI83" i="43"/>
  <c r="CR83" i="43"/>
  <c r="DA83" i="43"/>
  <c r="DE83" i="43" s="1"/>
  <c r="CI84" i="43"/>
  <c r="CR84" i="43"/>
  <c r="DA84" i="43"/>
  <c r="DE84" i="43" s="1"/>
  <c r="CI85" i="43"/>
  <c r="CR85" i="43"/>
  <c r="DA85" i="43"/>
  <c r="DE85" i="43" s="1"/>
  <c r="CI86" i="43"/>
  <c r="CR86" i="43"/>
  <c r="DA86" i="43"/>
  <c r="DE86" i="43" s="1"/>
  <c r="CI87" i="43"/>
  <c r="CR87" i="43"/>
  <c r="DA87" i="43"/>
  <c r="DE87" i="43" s="1"/>
  <c r="CI88" i="43"/>
  <c r="CR88" i="43"/>
  <c r="DA88" i="43"/>
  <c r="DE88" i="43" s="1"/>
  <c r="CI89" i="43"/>
  <c r="CR89" i="43"/>
  <c r="DA89" i="43"/>
  <c r="DE89" i="43" s="1"/>
  <c r="CI90" i="43"/>
  <c r="CR90" i="43"/>
  <c r="DA90" i="43"/>
  <c r="DE90" i="43" s="1"/>
  <c r="CI91" i="43"/>
  <c r="CR91" i="43"/>
  <c r="DA91" i="43"/>
  <c r="DE91" i="43" s="1"/>
  <c r="CI92" i="43"/>
  <c r="CR92" i="43"/>
  <c r="DA92" i="43"/>
  <c r="DE92" i="43" s="1"/>
  <c r="CI93" i="43"/>
  <c r="CR93" i="43"/>
  <c r="DA93" i="43"/>
  <c r="DE93" i="43" s="1"/>
  <c r="CI94" i="43"/>
  <c r="CR94" i="43"/>
  <c r="DA94" i="43"/>
  <c r="DE94" i="43" s="1"/>
  <c r="CI95" i="43"/>
  <c r="CR95" i="43"/>
  <c r="DA95" i="43"/>
  <c r="DE95" i="43" s="1"/>
  <c r="CI96" i="43"/>
  <c r="CR96" i="43"/>
  <c r="DA96" i="43"/>
  <c r="DE96" i="43" s="1"/>
  <c r="CI97" i="43"/>
  <c r="CR97" i="43"/>
  <c r="DA97" i="43"/>
  <c r="DE97" i="43" s="1"/>
  <c r="CI98" i="43"/>
  <c r="CR98" i="43"/>
  <c r="DA98" i="43"/>
  <c r="DE98" i="43" s="1"/>
  <c r="CI99" i="43"/>
  <c r="CR99" i="43"/>
  <c r="DA99" i="43"/>
  <c r="DE99" i="43" s="1"/>
  <c r="CI100" i="43"/>
  <c r="CR100" i="43"/>
  <c r="DA100" i="43"/>
  <c r="DE100" i="43" s="1"/>
  <c r="CI101" i="43"/>
  <c r="CI106" i="43"/>
  <c r="CI110" i="43"/>
  <c r="CI114" i="43"/>
  <c r="CB120" i="43"/>
  <c r="CB128" i="43"/>
  <c r="CB136" i="43"/>
  <c r="DA152" i="43"/>
  <c r="DE152" i="43" s="1"/>
  <c r="DA165" i="43"/>
  <c r="DE165" i="43" s="1"/>
  <c r="CK70" i="43"/>
  <c r="CP71" i="43"/>
  <c r="CT71" i="43" s="1"/>
  <c r="CB73" i="43"/>
  <c r="CP73" i="43"/>
  <c r="CT73" i="43" s="1"/>
  <c r="CP74" i="43"/>
  <c r="CT74" i="43" s="1"/>
  <c r="CB75" i="43"/>
  <c r="CP75" i="43"/>
  <c r="CT75" i="43" s="1"/>
  <c r="CP76" i="43"/>
  <c r="CT76" i="43" s="1"/>
  <c r="CB78" i="43"/>
  <c r="CB124" i="43"/>
  <c r="CB102" i="43"/>
  <c r="CB114" i="43"/>
  <c r="CP121" i="43"/>
  <c r="CT121" i="43" s="1"/>
  <c r="CP129" i="43"/>
  <c r="CT129" i="43" s="1"/>
  <c r="CP137" i="43"/>
  <c r="CT137" i="43" s="1"/>
  <c r="CR104" i="43"/>
  <c r="CR103" i="43"/>
  <c r="CR102" i="43"/>
  <c r="CR101" i="43"/>
  <c r="CR105" i="43"/>
  <c r="DA106" i="43"/>
  <c r="DE106" i="43" s="1"/>
  <c r="CB108" i="43"/>
  <c r="DA110" i="43"/>
  <c r="DE110" i="43" s="1"/>
  <c r="CB112" i="43"/>
  <c r="DA114" i="43"/>
  <c r="DE114" i="43" s="1"/>
  <c r="CB116" i="43"/>
  <c r="CP117" i="43"/>
  <c r="CT117" i="43" s="1"/>
  <c r="CP125" i="43"/>
  <c r="CT125" i="43" s="1"/>
  <c r="CP133" i="43"/>
  <c r="CT133" i="43" s="1"/>
  <c r="CP141" i="43"/>
  <c r="CT141" i="43" s="1"/>
  <c r="CI143" i="43"/>
  <c r="CI149" i="43"/>
  <c r="DA158" i="43"/>
  <c r="DE158" i="43" s="1"/>
  <c r="CB161" i="43"/>
  <c r="BZ79" i="43" l="1"/>
  <c r="CR107" i="43"/>
  <c r="CR109" i="43"/>
  <c r="CR108" i="43"/>
  <c r="CG73" i="43"/>
  <c r="CK72" i="43"/>
  <c r="CN111" i="43"/>
  <c r="CR110" i="43"/>
  <c r="DC72" i="43"/>
  <c r="CY73" i="43"/>
  <c r="CD79" i="43"/>
  <c r="BZ80" i="43"/>
  <c r="CN112" i="43" l="1"/>
  <c r="CR111" i="43"/>
  <c r="BZ81" i="43"/>
  <c r="CD80" i="43"/>
  <c r="CG74" i="43"/>
  <c r="CK73" i="43"/>
  <c r="CY74" i="43"/>
  <c r="DC73" i="43"/>
  <c r="CG75" i="43" l="1"/>
  <c r="CK74" i="43"/>
  <c r="CD81" i="43"/>
  <c r="BZ82" i="43"/>
  <c r="CY75" i="43"/>
  <c r="DC74" i="43"/>
  <c r="CN113" i="43"/>
  <c r="CR112" i="43"/>
  <c r="BZ83" i="43" l="1"/>
  <c r="CD82" i="43"/>
  <c r="CN114" i="43"/>
  <c r="CR113" i="43"/>
  <c r="CY76" i="43"/>
  <c r="DC75" i="43"/>
  <c r="CG76" i="43"/>
  <c r="CK75" i="43"/>
  <c r="CY77" i="43" l="1"/>
  <c r="DC76" i="43"/>
  <c r="CN115" i="43"/>
  <c r="CR114" i="43"/>
  <c r="CG77" i="43"/>
  <c r="CK76" i="43"/>
  <c r="BZ84" i="43"/>
  <c r="CD83" i="43"/>
  <c r="CG78" i="43" l="1"/>
  <c r="CK77" i="43"/>
  <c r="CY78" i="43"/>
  <c r="DC77" i="43"/>
  <c r="CN116" i="43"/>
  <c r="CR115" i="43"/>
  <c r="CD84" i="43"/>
  <c r="BZ85" i="43"/>
  <c r="CN117" i="43" l="1"/>
  <c r="CR116" i="43"/>
  <c r="CD85" i="43"/>
  <c r="BZ86" i="43"/>
  <c r="CY79" i="43"/>
  <c r="DC78" i="43"/>
  <c r="CG79" i="43"/>
  <c r="CK78" i="43"/>
  <c r="BZ87" i="43" l="1"/>
  <c r="CD86" i="43"/>
  <c r="CY80" i="43"/>
  <c r="DC79" i="43"/>
  <c r="CG80" i="43"/>
  <c r="CK79" i="43"/>
  <c r="CN118" i="43"/>
  <c r="CR117" i="43"/>
  <c r="CN119" i="43" l="1"/>
  <c r="CR118" i="43"/>
  <c r="CY81" i="43"/>
  <c r="DC80" i="43"/>
  <c r="CG81" i="43"/>
  <c r="CK80" i="43"/>
  <c r="BZ88" i="43"/>
  <c r="CD87" i="43"/>
  <c r="CY82" i="43" l="1"/>
  <c r="DC81" i="43"/>
  <c r="CD88" i="43"/>
  <c r="BZ89" i="43"/>
  <c r="CG82" i="43"/>
  <c r="CK81" i="43"/>
  <c r="CN120" i="43"/>
  <c r="CR119" i="43"/>
  <c r="CY83" i="43" l="1"/>
  <c r="DC82" i="43"/>
  <c r="CD89" i="43"/>
  <c r="BZ90" i="43"/>
  <c r="CN121" i="43"/>
  <c r="CR120" i="43"/>
  <c r="CG83" i="43"/>
  <c r="CK82" i="43"/>
  <c r="CN122" i="43" l="1"/>
  <c r="CR121" i="43"/>
  <c r="CY84" i="43"/>
  <c r="DC83" i="43"/>
  <c r="CG84" i="43"/>
  <c r="CK83" i="43"/>
  <c r="CD90" i="43"/>
  <c r="BZ91" i="43"/>
  <c r="CY85" i="43" l="1"/>
  <c r="DC84" i="43"/>
  <c r="BZ92" i="43"/>
  <c r="CD91" i="43"/>
  <c r="CG85" i="43"/>
  <c r="CK84" i="43"/>
  <c r="CN123" i="43"/>
  <c r="CR122" i="43"/>
  <c r="CN124" i="43" l="1"/>
  <c r="CR123" i="43"/>
  <c r="CD92" i="43"/>
  <c r="BZ93" i="43"/>
  <c r="CY86" i="43"/>
  <c r="DC85" i="43"/>
  <c r="CG86" i="43"/>
  <c r="CK85" i="43"/>
  <c r="CY87" i="43" l="1"/>
  <c r="DC86" i="43"/>
  <c r="CD93" i="43"/>
  <c r="BZ94" i="43"/>
  <c r="CG87" i="43"/>
  <c r="CK86" i="43"/>
  <c r="CN125" i="43"/>
  <c r="CR124" i="43"/>
  <c r="CY88" i="43" l="1"/>
  <c r="DC87" i="43"/>
  <c r="CG88" i="43"/>
  <c r="CK87" i="43"/>
  <c r="CN126" i="43"/>
  <c r="CR125" i="43"/>
  <c r="BZ95" i="43"/>
  <c r="CD94" i="43"/>
  <c r="CN127" i="43" l="1"/>
  <c r="CR126" i="43"/>
  <c r="BZ96" i="43"/>
  <c r="CD95" i="43"/>
  <c r="CY89" i="43"/>
  <c r="DC88" i="43"/>
  <c r="CG89" i="43"/>
  <c r="CK88" i="43"/>
  <c r="BZ97" i="43" l="1"/>
  <c r="CD96" i="43"/>
  <c r="CY90" i="43"/>
  <c r="DC89" i="43"/>
  <c r="CG90" i="43"/>
  <c r="CK89" i="43"/>
  <c r="CN128" i="43"/>
  <c r="CR127" i="43"/>
  <c r="CG91" i="43" l="1"/>
  <c r="CK90" i="43"/>
  <c r="CN129" i="43"/>
  <c r="CR128" i="43"/>
  <c r="BZ98" i="43"/>
  <c r="CD97" i="43"/>
  <c r="CY91" i="43"/>
  <c r="DC90" i="43"/>
  <c r="CN130" i="43" l="1"/>
  <c r="CR129" i="43"/>
  <c r="CY92" i="43"/>
  <c r="DC91" i="43"/>
  <c r="CD98" i="43"/>
  <c r="BZ99" i="43"/>
  <c r="CG92" i="43"/>
  <c r="CK91" i="43"/>
  <c r="CY93" i="43" l="1"/>
  <c r="DC92" i="43"/>
  <c r="BZ100" i="43"/>
  <c r="CD99" i="43"/>
  <c r="CN131" i="43"/>
  <c r="CR130" i="43"/>
  <c r="CG93" i="43"/>
  <c r="CK92" i="43"/>
  <c r="CN132" i="43" l="1"/>
  <c r="CR131" i="43"/>
  <c r="CD100" i="43"/>
  <c r="BZ101" i="43"/>
  <c r="CG94" i="43"/>
  <c r="CK93" i="43"/>
  <c r="CY94" i="43"/>
  <c r="DC93" i="43"/>
  <c r="CY95" i="43" l="1"/>
  <c r="DC94" i="43"/>
  <c r="CN133" i="43"/>
  <c r="CR132" i="43"/>
  <c r="BZ102" i="43"/>
  <c r="CD101" i="43"/>
  <c r="CG95" i="43"/>
  <c r="CK94" i="43"/>
  <c r="BZ103" i="43" l="1"/>
  <c r="CD102" i="43"/>
  <c r="CN134" i="43"/>
  <c r="CR133" i="43"/>
  <c r="CY96" i="43"/>
  <c r="DC95" i="43"/>
  <c r="CG96" i="43"/>
  <c r="CK95" i="43"/>
  <c r="CY97" i="43" l="1"/>
  <c r="DC96" i="43"/>
  <c r="CN135" i="43"/>
  <c r="CR134" i="43"/>
  <c r="CG97" i="43"/>
  <c r="CK96" i="43"/>
  <c r="BZ104" i="43"/>
  <c r="CD103" i="43"/>
  <c r="BZ105" i="43" l="1"/>
  <c r="CD104" i="43"/>
  <c r="CY98" i="43"/>
  <c r="DC97" i="43"/>
  <c r="CG98" i="43"/>
  <c r="CK97" i="43"/>
  <c r="CN136" i="43"/>
  <c r="CR135" i="43"/>
  <c r="CY99" i="43" l="1"/>
  <c r="DC98" i="43"/>
  <c r="CN137" i="43"/>
  <c r="CR136" i="43"/>
  <c r="BZ106" i="43"/>
  <c r="CD105" i="43"/>
  <c r="CG99" i="43"/>
  <c r="CK98" i="43"/>
  <c r="BZ107" i="43" l="1"/>
  <c r="CD106" i="43"/>
  <c r="CN138" i="43"/>
  <c r="CR137" i="43"/>
  <c r="CG100" i="43"/>
  <c r="CK99" i="43"/>
  <c r="CY100" i="43"/>
  <c r="DC99" i="43"/>
  <c r="CN139" i="43" l="1"/>
  <c r="CR138" i="43"/>
  <c r="CY101" i="43"/>
  <c r="DC100" i="43"/>
  <c r="CG101" i="43"/>
  <c r="CK100" i="43"/>
  <c r="BZ108" i="43"/>
  <c r="CD107" i="43"/>
  <c r="CY102" i="43" l="1"/>
  <c r="DC101" i="43"/>
  <c r="CG102" i="43"/>
  <c r="CK101" i="43"/>
  <c r="CN140" i="43"/>
  <c r="CR139" i="43"/>
  <c r="BZ109" i="43"/>
  <c r="CD108" i="43"/>
  <c r="CN141" i="43" l="1"/>
  <c r="CR140" i="43"/>
  <c r="BZ110" i="43"/>
  <c r="CD109" i="43"/>
  <c r="CG103" i="43"/>
  <c r="CK102" i="43"/>
  <c r="CY103" i="43"/>
  <c r="DC102" i="43"/>
  <c r="CY104" i="43" l="1"/>
  <c r="DC103" i="43"/>
  <c r="CG104" i="43"/>
  <c r="CK103" i="43"/>
  <c r="CN142" i="43"/>
  <c r="CR141" i="43"/>
  <c r="BZ111" i="43"/>
  <c r="CD110" i="43"/>
  <c r="CY105" i="43" l="1"/>
  <c r="DC104" i="43"/>
  <c r="CN143" i="43"/>
  <c r="CR142" i="43"/>
  <c r="BZ112" i="43"/>
  <c r="CD111" i="43"/>
  <c r="CG105" i="43"/>
  <c r="CK104" i="43"/>
  <c r="CN144" i="43" l="1"/>
  <c r="CR143" i="43"/>
  <c r="BZ113" i="43"/>
  <c r="CD112" i="43"/>
  <c r="CG106" i="43"/>
  <c r="CK105" i="43"/>
  <c r="CY106" i="43"/>
  <c r="DC105" i="43"/>
  <c r="CY107" i="43" l="1"/>
  <c r="DC106" i="43"/>
  <c r="CG107" i="43"/>
  <c r="CK106" i="43"/>
  <c r="BZ114" i="43"/>
  <c r="CD113" i="43"/>
  <c r="CN145" i="43"/>
  <c r="CR144" i="43"/>
  <c r="CG108" i="43" l="1"/>
  <c r="CK107" i="43"/>
  <c r="CY108" i="43"/>
  <c r="DC107" i="43"/>
  <c r="BZ115" i="43"/>
  <c r="CD114" i="43"/>
  <c r="CN146" i="43"/>
  <c r="CR145" i="43"/>
  <c r="CN147" i="43" l="1"/>
  <c r="CR146" i="43"/>
  <c r="BZ116" i="43"/>
  <c r="CD115" i="43"/>
  <c r="CY109" i="43"/>
  <c r="DC108" i="43"/>
  <c r="CG109" i="43"/>
  <c r="CK108" i="43"/>
  <c r="CY110" i="43" l="1"/>
  <c r="DC109" i="43"/>
  <c r="CG110" i="43"/>
  <c r="CK109" i="43"/>
  <c r="BZ117" i="43"/>
  <c r="CD116" i="43"/>
  <c r="CN148" i="43"/>
  <c r="CR147" i="43"/>
  <c r="CG111" i="43" l="1"/>
  <c r="CK110" i="43"/>
  <c r="CY111" i="43"/>
  <c r="DC110" i="43"/>
  <c r="CN149" i="43"/>
  <c r="CR148" i="43"/>
  <c r="BZ118" i="43"/>
  <c r="CD117" i="43"/>
  <c r="BZ119" i="43" l="1"/>
  <c r="CD118" i="43"/>
  <c r="CG112" i="43"/>
  <c r="CK111" i="43"/>
  <c r="CN150" i="43"/>
  <c r="CR149" i="43"/>
  <c r="CY112" i="43"/>
  <c r="DC111" i="43"/>
  <c r="CY113" i="43" l="1"/>
  <c r="DC112" i="43"/>
  <c r="BZ120" i="43"/>
  <c r="CD119" i="43"/>
  <c r="CN151" i="43"/>
  <c r="CR150" i="43"/>
  <c r="CG113" i="43"/>
  <c r="CK112" i="43"/>
  <c r="CG114" i="43" l="1"/>
  <c r="CK113" i="43"/>
  <c r="CY114" i="43"/>
  <c r="DC113" i="43"/>
  <c r="CN152" i="43"/>
  <c r="CR151" i="43"/>
  <c r="BZ121" i="43"/>
  <c r="CD120" i="43"/>
  <c r="BZ122" i="43" l="1"/>
  <c r="CD121" i="43"/>
  <c r="CG115" i="43"/>
  <c r="CK114" i="43"/>
  <c r="CN153" i="43"/>
  <c r="CR152" i="43"/>
  <c r="CY115" i="43"/>
  <c r="DC114" i="43"/>
  <c r="CY116" i="43" l="1"/>
  <c r="DC115" i="43"/>
  <c r="BZ123" i="43"/>
  <c r="CD122" i="43"/>
  <c r="CN154" i="43"/>
  <c r="CR153" i="43"/>
  <c r="CG116" i="43"/>
  <c r="CK115" i="43"/>
  <c r="CG117" i="43" l="1"/>
  <c r="CK116" i="43"/>
  <c r="CY117" i="43"/>
  <c r="DC116" i="43"/>
  <c r="CN155" i="43"/>
  <c r="CR154" i="43"/>
  <c r="BZ124" i="43"/>
  <c r="CD123" i="43"/>
  <c r="BZ125" i="43" l="1"/>
  <c r="CD124" i="43"/>
  <c r="CG118" i="43"/>
  <c r="CK117" i="43"/>
  <c r="CN156" i="43"/>
  <c r="CR155" i="43"/>
  <c r="CY118" i="43"/>
  <c r="DC117" i="43"/>
  <c r="CY119" i="43" l="1"/>
  <c r="DC118" i="43"/>
  <c r="BZ126" i="43"/>
  <c r="CD125" i="43"/>
  <c r="CN157" i="43"/>
  <c r="CR156" i="43"/>
  <c r="CG119" i="43"/>
  <c r="CK118" i="43"/>
  <c r="CG120" i="43" l="1"/>
  <c r="CK119" i="43"/>
  <c r="CY120" i="43"/>
  <c r="DC119" i="43"/>
  <c r="CN158" i="43"/>
  <c r="CR157" i="43"/>
  <c r="BZ127" i="43"/>
  <c r="CD126" i="43"/>
  <c r="BZ128" i="43" l="1"/>
  <c r="CD127" i="43"/>
  <c r="CG121" i="43"/>
  <c r="CK120" i="43"/>
  <c r="CN159" i="43"/>
  <c r="CR158" i="43"/>
  <c r="CY121" i="43"/>
  <c r="DC120" i="43"/>
  <c r="CY122" i="43" l="1"/>
  <c r="DC121" i="43"/>
  <c r="BZ129" i="43"/>
  <c r="CD128" i="43"/>
  <c r="CN160" i="43"/>
  <c r="CR159" i="43"/>
  <c r="CG122" i="43"/>
  <c r="CK121" i="43"/>
  <c r="CG123" i="43" l="1"/>
  <c r="CK122" i="43"/>
  <c r="CY123" i="43"/>
  <c r="DC122" i="43"/>
  <c r="CN161" i="43"/>
  <c r="CR160" i="43"/>
  <c r="BZ130" i="43"/>
  <c r="CD129" i="43"/>
  <c r="BZ131" i="43" l="1"/>
  <c r="CD130" i="43"/>
  <c r="CG124" i="43"/>
  <c r="CK123" i="43"/>
  <c r="CN162" i="43"/>
  <c r="CR161" i="43"/>
  <c r="CY124" i="43"/>
  <c r="DC123" i="43"/>
  <c r="CY125" i="43" l="1"/>
  <c r="DC124" i="43"/>
  <c r="BZ132" i="43"/>
  <c r="CD131" i="43"/>
  <c r="CN163" i="43"/>
  <c r="CR162" i="43"/>
  <c r="CG125" i="43"/>
  <c r="CK124" i="43"/>
  <c r="CG126" i="43" l="1"/>
  <c r="CK125" i="43"/>
  <c r="CY126" i="43"/>
  <c r="DC125" i="43"/>
  <c r="CN164" i="43"/>
  <c r="CR163" i="43"/>
  <c r="BZ133" i="43"/>
  <c r="CD132" i="43"/>
  <c r="BZ134" i="43" l="1"/>
  <c r="CD133" i="43"/>
  <c r="CG127" i="43"/>
  <c r="CK126" i="43"/>
  <c r="CN165" i="43"/>
  <c r="CR164" i="43"/>
  <c r="CY127" i="43"/>
  <c r="DC126" i="43"/>
  <c r="CY128" i="43" l="1"/>
  <c r="DC127" i="43"/>
  <c r="BZ135" i="43"/>
  <c r="CD134" i="43"/>
  <c r="CN166" i="43"/>
  <c r="CR166" i="43" s="1"/>
  <c r="CR165" i="43"/>
  <c r="CG128" i="43"/>
  <c r="CK127" i="43"/>
  <c r="BZ136" i="43" l="1"/>
  <c r="CD135" i="43"/>
  <c r="CG129" i="43"/>
  <c r="CK128" i="43"/>
  <c r="CY129" i="43"/>
  <c r="DC128" i="43"/>
  <c r="CG130" i="43" l="1"/>
  <c r="CK129" i="43"/>
  <c r="BZ137" i="43"/>
  <c r="CD136" i="43"/>
  <c r="CY130" i="43"/>
  <c r="DC129" i="43"/>
  <c r="BZ138" i="43" l="1"/>
  <c r="CD137" i="43"/>
  <c r="CY131" i="43"/>
  <c r="DC130" i="43"/>
  <c r="CG131" i="43"/>
  <c r="CK130" i="43"/>
  <c r="CY132" i="43" l="1"/>
  <c r="DC131" i="43"/>
  <c r="CG132" i="43"/>
  <c r="CK131" i="43"/>
  <c r="BZ139" i="43"/>
  <c r="CD138" i="43"/>
  <c r="CG133" i="43" l="1"/>
  <c r="CK132" i="43"/>
  <c r="BZ140" i="43"/>
  <c r="CD139" i="43"/>
  <c r="CY133" i="43"/>
  <c r="DC132" i="43"/>
  <c r="BZ141" i="43" l="1"/>
  <c r="CD140" i="43"/>
  <c r="CY134" i="43"/>
  <c r="DC133" i="43"/>
  <c r="CG134" i="43"/>
  <c r="CK133" i="43"/>
  <c r="CY135" i="43" l="1"/>
  <c r="DC134" i="43"/>
  <c r="CG135" i="43"/>
  <c r="CK134" i="43"/>
  <c r="BZ142" i="43"/>
  <c r="CD141" i="43"/>
  <c r="CG136" i="43" l="1"/>
  <c r="CK135" i="43"/>
  <c r="BZ143" i="43"/>
  <c r="CD142" i="43"/>
  <c r="CY136" i="43"/>
  <c r="DC135" i="43"/>
  <c r="BZ144" i="43" l="1"/>
  <c r="CD143" i="43"/>
  <c r="CY137" i="43"/>
  <c r="DC136" i="43"/>
  <c r="CG137" i="43"/>
  <c r="CK136" i="43"/>
  <c r="CY138" i="43" l="1"/>
  <c r="DC137" i="43"/>
  <c r="CG138" i="43"/>
  <c r="CK137" i="43"/>
  <c r="BZ145" i="43"/>
  <c r="CD144" i="43"/>
  <c r="CG139" i="43" l="1"/>
  <c r="CK138" i="43"/>
  <c r="BZ146" i="43"/>
  <c r="CD145" i="43"/>
  <c r="CY139" i="43"/>
  <c r="DC138" i="43"/>
  <c r="BZ147" i="43" l="1"/>
  <c r="CD146" i="43"/>
  <c r="CY140" i="43"/>
  <c r="DC139" i="43"/>
  <c r="CG140" i="43"/>
  <c r="CK139" i="43"/>
  <c r="CY141" i="43" l="1"/>
  <c r="DC140" i="43"/>
  <c r="CG141" i="43"/>
  <c r="CK140" i="43"/>
  <c r="BZ148" i="43"/>
  <c r="CD147" i="43"/>
  <c r="CG142" i="43" l="1"/>
  <c r="CK141" i="43"/>
  <c r="BZ149" i="43"/>
  <c r="CD148" i="43"/>
  <c r="CY142" i="43"/>
  <c r="DC141" i="43"/>
  <c r="BZ150" i="43" l="1"/>
  <c r="CD149" i="43"/>
  <c r="CY143" i="43"/>
  <c r="DC142" i="43"/>
  <c r="CG143" i="43"/>
  <c r="CK142" i="43"/>
  <c r="CY144" i="43" l="1"/>
  <c r="DC143" i="43"/>
  <c r="CG144" i="43"/>
  <c r="CK143" i="43"/>
  <c r="BZ151" i="43"/>
  <c r="CD150" i="43"/>
  <c r="CG145" i="43" l="1"/>
  <c r="CK144" i="43"/>
  <c r="BZ152" i="43"/>
  <c r="CD151" i="43"/>
  <c r="CY145" i="43"/>
  <c r="DC144" i="43"/>
  <c r="BZ153" i="43" l="1"/>
  <c r="CD152" i="43"/>
  <c r="CY146" i="43"/>
  <c r="DC145" i="43"/>
  <c r="CG146" i="43"/>
  <c r="CK145" i="43"/>
  <c r="CY147" i="43" l="1"/>
  <c r="DC146" i="43"/>
  <c r="CG147" i="43"/>
  <c r="CK146" i="43"/>
  <c r="BZ154" i="43"/>
  <c r="CD153" i="43"/>
  <c r="CG148" i="43" l="1"/>
  <c r="CK147" i="43"/>
  <c r="BZ155" i="43"/>
  <c r="CD154" i="43"/>
  <c r="CY148" i="43"/>
  <c r="DC147" i="43"/>
  <c r="BZ156" i="43" l="1"/>
  <c r="CD155" i="43"/>
  <c r="CY149" i="43"/>
  <c r="DC148" i="43"/>
  <c r="CG149" i="43"/>
  <c r="CK148" i="43"/>
  <c r="CY150" i="43" l="1"/>
  <c r="DC149" i="43"/>
  <c r="CG150" i="43"/>
  <c r="CK149" i="43"/>
  <c r="BZ157" i="43"/>
  <c r="CD156" i="43"/>
  <c r="CG151" i="43" l="1"/>
  <c r="CK150" i="43"/>
  <c r="BZ158" i="43"/>
  <c r="CD157" i="43"/>
  <c r="CY151" i="43"/>
  <c r="DC150" i="43"/>
  <c r="BZ159" i="43" l="1"/>
  <c r="CD158" i="43"/>
  <c r="CY152" i="43"/>
  <c r="DC151" i="43"/>
  <c r="CG152" i="43"/>
  <c r="CK151" i="43"/>
  <c r="CY153" i="43" l="1"/>
  <c r="DC152" i="43"/>
  <c r="CG153" i="43"/>
  <c r="CK152" i="43"/>
  <c r="BZ160" i="43"/>
  <c r="CD159" i="43"/>
  <c r="CG154" i="43" l="1"/>
  <c r="CK153" i="43"/>
  <c r="BZ161" i="43"/>
  <c r="CD160" i="43"/>
  <c r="CY154" i="43"/>
  <c r="DC153" i="43"/>
  <c r="BZ162" i="43" l="1"/>
  <c r="CD161" i="43"/>
  <c r="CY155" i="43"/>
  <c r="DC154" i="43"/>
  <c r="CG155" i="43"/>
  <c r="CK154" i="43"/>
  <c r="CG156" i="43" l="1"/>
  <c r="CK155" i="43"/>
  <c r="CY156" i="43"/>
  <c r="DC155" i="43"/>
  <c r="BZ163" i="43"/>
  <c r="CD162" i="43"/>
  <c r="CY157" i="43" l="1"/>
  <c r="DC156" i="43"/>
  <c r="CG157" i="43"/>
  <c r="CK156" i="43"/>
  <c r="BZ164" i="43"/>
  <c r="CD163" i="43"/>
  <c r="CG158" i="43" l="1"/>
  <c r="CK157" i="43"/>
  <c r="BZ165" i="43"/>
  <c r="CD164" i="43"/>
  <c r="CY158" i="43"/>
  <c r="DC157" i="43"/>
  <c r="CY159" i="43" l="1"/>
  <c r="DC158" i="43"/>
  <c r="BZ166" i="43"/>
  <c r="CD166" i="43" s="1"/>
  <c r="CD165" i="43"/>
  <c r="CG159" i="43"/>
  <c r="CK158" i="43"/>
  <c r="CG160" i="43" l="1"/>
  <c r="CK159" i="43"/>
  <c r="CY160" i="43"/>
  <c r="DC159" i="43"/>
  <c r="CG161" i="43" l="1"/>
  <c r="CK160" i="43"/>
  <c r="CY161" i="43"/>
  <c r="DC160" i="43"/>
  <c r="CG162" i="43" l="1"/>
  <c r="CK161" i="43"/>
  <c r="CY162" i="43"/>
  <c r="DC161" i="43"/>
  <c r="CY163" i="43" l="1"/>
  <c r="DC162" i="43"/>
  <c r="CG163" i="43"/>
  <c r="CK162" i="43"/>
  <c r="CG164" i="43" l="1"/>
  <c r="CK163" i="43"/>
  <c r="CY164" i="43"/>
  <c r="DC163" i="43"/>
  <c r="CY165" i="43" l="1"/>
  <c r="DC164" i="43"/>
  <c r="CG165" i="43"/>
  <c r="CK164" i="43"/>
  <c r="CG166" i="43" l="1"/>
  <c r="CK166" i="43" s="1"/>
  <c r="CK165" i="43"/>
  <c r="CY166" i="43"/>
  <c r="DC166" i="43" s="1"/>
  <c r="DC165" i="43"/>
  <c r="DI72" i="41" l="1"/>
  <c r="EW97" i="41" l="1"/>
  <c r="EX69" i="41"/>
  <c r="EY69" i="41" s="1"/>
  <c r="EW30" i="41"/>
  <c r="EW69" i="41"/>
  <c r="EX72" i="41"/>
  <c r="EX76" i="41"/>
  <c r="EX30" i="41" l="1"/>
  <c r="EY30" i="41" s="1"/>
  <c r="R116" i="35"/>
  <c r="R117" i="35"/>
  <c r="BD25" i="43" l="1"/>
  <c r="BD26" i="43"/>
  <c r="BD21" i="43"/>
  <c r="BD20" i="43"/>
  <c r="CH70" i="43" l="1"/>
  <c r="CK68" i="43"/>
  <c r="CA70" i="43"/>
  <c r="CD68" i="43"/>
  <c r="CZ70" i="43"/>
  <c r="DC68" i="43"/>
  <c r="CO70" i="43"/>
  <c r="CR68" i="43"/>
  <c r="DA169" i="43"/>
  <c r="DE169" i="43" s="1"/>
  <c r="DA167" i="43"/>
  <c r="DE167" i="43" s="1"/>
  <c r="DA168" i="43"/>
  <c r="DE168" i="43" s="1"/>
  <c r="DA170" i="43"/>
  <c r="DE170" i="43" s="1"/>
  <c r="CP169" i="43"/>
  <c r="CT169" i="43" s="1"/>
  <c r="CP167" i="43"/>
  <c r="CT167" i="43" s="1"/>
  <c r="CP170" i="43"/>
  <c r="CT170" i="43" s="1"/>
  <c r="CP168" i="43"/>
  <c r="CT168" i="43" s="1"/>
  <c r="CI169" i="43"/>
  <c r="CI167" i="43"/>
  <c r="CI170" i="43"/>
  <c r="CI168" i="43"/>
  <c r="CB169" i="43"/>
  <c r="CB167" i="43"/>
  <c r="CB170" i="43"/>
  <c r="CB168" i="43"/>
  <c r="CQ70" i="43" l="1"/>
  <c r="CO71" i="43"/>
  <c r="CQ71" i="43" s="1"/>
  <c r="CC70" i="43"/>
  <c r="CA71" i="43"/>
  <c r="CC71" i="43" s="1"/>
  <c r="DB70" i="43"/>
  <c r="CZ71" i="43"/>
  <c r="DB71" i="43" s="1"/>
  <c r="CJ70" i="43"/>
  <c r="CH71" i="43"/>
  <c r="CJ71" i="43" s="1"/>
  <c r="CO72" i="43" l="1"/>
  <c r="CQ72" i="43" s="1"/>
  <c r="CH72" i="43"/>
  <c r="CJ72" i="43" s="1"/>
  <c r="CZ72" i="43"/>
  <c r="DB72" i="43" s="1"/>
  <c r="DF70" i="43"/>
  <c r="DH70" i="43" s="1"/>
  <c r="CA72" i="43"/>
  <c r="CU70" i="43"/>
  <c r="CU71" i="43"/>
  <c r="DF71" i="43" l="1"/>
  <c r="DF72" i="43" s="1"/>
  <c r="CU72" i="43"/>
  <c r="CW70" i="43"/>
  <c r="CZ73" i="43"/>
  <c r="DB73" i="43" s="1"/>
  <c r="CO73" i="43"/>
  <c r="CO74" i="43" s="1"/>
  <c r="CQ74" i="43" s="1"/>
  <c r="CH73" i="43"/>
  <c r="CJ73" i="43" s="1"/>
  <c r="CC72" i="43"/>
  <c r="CA73" i="43"/>
  <c r="CA74" i="43" s="1"/>
  <c r="CC74" i="43" s="1"/>
  <c r="CZ74" i="43" l="1"/>
  <c r="DB74" i="43" s="1"/>
  <c r="CO75" i="43"/>
  <c r="CO76" i="43" s="1"/>
  <c r="CQ73" i="43"/>
  <c r="CU73" i="43" s="1"/>
  <c r="CH74" i="43"/>
  <c r="CJ74" i="43" s="1"/>
  <c r="DF73" i="43"/>
  <c r="CC73" i="43"/>
  <c r="CA75" i="43"/>
  <c r="CU74" i="43" l="1"/>
  <c r="CZ75" i="43"/>
  <c r="DB75" i="43" s="1"/>
  <c r="CQ75" i="43"/>
  <c r="CU75" i="43" s="1"/>
  <c r="CV75" i="43" s="1"/>
  <c r="CH75" i="43"/>
  <c r="CH76" i="43" s="1"/>
  <c r="CJ76" i="43" s="1"/>
  <c r="CC75" i="43"/>
  <c r="CA76" i="43"/>
  <c r="CA77" i="43" s="1"/>
  <c r="CC77" i="43" s="1"/>
  <c r="DF74" i="43"/>
  <c r="CZ76" i="43"/>
  <c r="CZ77" i="43" s="1"/>
  <c r="DB77" i="43" s="1"/>
  <c r="CQ76" i="43"/>
  <c r="CO77" i="43"/>
  <c r="CH77" i="43" l="1"/>
  <c r="CJ77" i="43" s="1"/>
  <c r="CJ75" i="43"/>
  <c r="CH78" i="43"/>
  <c r="CH79" i="43" s="1"/>
  <c r="CJ79" i="43" s="1"/>
  <c r="CW75" i="43"/>
  <c r="CQ77" i="43"/>
  <c r="CO78" i="43"/>
  <c r="CO79" i="43" s="1"/>
  <c r="CQ79" i="43" s="1"/>
  <c r="CC76" i="43"/>
  <c r="DF75" i="43"/>
  <c r="CA78" i="43"/>
  <c r="CC78" i="43" s="1"/>
  <c r="CU76" i="43"/>
  <c r="CV76" i="43" s="1"/>
  <c r="DB76" i="43"/>
  <c r="CZ78" i="43"/>
  <c r="CZ79" i="43" s="1"/>
  <c r="DB79" i="43" s="1"/>
  <c r="CA79" i="43" l="1"/>
  <c r="CC79" i="43" s="1"/>
  <c r="CW76" i="43"/>
  <c r="CH80" i="43"/>
  <c r="CJ80" i="43" s="1"/>
  <c r="CJ78" i="43"/>
  <c r="DG75" i="43"/>
  <c r="DH75" i="43"/>
  <c r="CO80" i="43"/>
  <c r="CZ80" i="43"/>
  <c r="CZ81" i="43" s="1"/>
  <c r="DB81" i="43" s="1"/>
  <c r="CU77" i="43"/>
  <c r="DB78" i="43"/>
  <c r="DF76" i="43"/>
  <c r="DH76" i="43" s="1"/>
  <c r="CQ78" i="43"/>
  <c r="CV77" i="43" l="1"/>
  <c r="CA80" i="43"/>
  <c r="CA81" i="43" s="1"/>
  <c r="CH81" i="43"/>
  <c r="CJ81" i="43" s="1"/>
  <c r="CW77" i="43"/>
  <c r="DG76" i="43"/>
  <c r="DF77" i="43"/>
  <c r="DF78" i="43" s="1"/>
  <c r="DG78" i="43" s="1"/>
  <c r="CU78" i="43"/>
  <c r="CQ80" i="43"/>
  <c r="CZ82" i="43"/>
  <c r="CZ83" i="43" s="1"/>
  <c r="DB83" i="43" s="1"/>
  <c r="DB80" i="43"/>
  <c r="CO81" i="43"/>
  <c r="CV78" i="43" l="1"/>
  <c r="CU79" i="43"/>
  <c r="CC80" i="43"/>
  <c r="CH82" i="43"/>
  <c r="CJ82" i="43" s="1"/>
  <c r="DG77" i="43"/>
  <c r="DH77" i="43"/>
  <c r="DF79" i="43"/>
  <c r="DF80" i="43" s="1"/>
  <c r="DG80" i="43" s="1"/>
  <c r="DH78" i="43"/>
  <c r="CZ84" i="43"/>
  <c r="CZ85" i="43" s="1"/>
  <c r="DB85" i="43" s="1"/>
  <c r="CQ81" i="43"/>
  <c r="CO82" i="43"/>
  <c r="CW78" i="43"/>
  <c r="DB82" i="43"/>
  <c r="CU80" i="43"/>
  <c r="CV80" i="43" s="1"/>
  <c r="CC81" i="43"/>
  <c r="CA82" i="43"/>
  <c r="CV79" i="43" l="1"/>
  <c r="CW79" i="43"/>
  <c r="CH83" i="43"/>
  <c r="CH84" i="43" s="1"/>
  <c r="CJ84" i="43" s="1"/>
  <c r="DG79" i="43"/>
  <c r="DH79" i="43"/>
  <c r="DF81" i="43"/>
  <c r="DF82" i="43"/>
  <c r="DG82" i="43" s="1"/>
  <c r="CQ82" i="43"/>
  <c r="CA83" i="43"/>
  <c r="CW80" i="43"/>
  <c r="CZ86" i="43"/>
  <c r="CZ87" i="43" s="1"/>
  <c r="DB87" i="43" s="1"/>
  <c r="CU81" i="43"/>
  <c r="CV81" i="43" s="1"/>
  <c r="DH80" i="43"/>
  <c r="DB84" i="43"/>
  <c r="CC82" i="43"/>
  <c r="CO83" i="43"/>
  <c r="DF83" i="43" l="1"/>
  <c r="DH83" i="43" s="1"/>
  <c r="CH85" i="43"/>
  <c r="CH86" i="43" s="1"/>
  <c r="CJ86" i="43" s="1"/>
  <c r="BN21" i="43" s="1"/>
  <c r="CJ83" i="43"/>
  <c r="CW81" i="43"/>
  <c r="DG83" i="43"/>
  <c r="DG81" i="43"/>
  <c r="DH81" i="43"/>
  <c r="CZ88" i="43"/>
  <c r="DB88" i="43" s="1"/>
  <c r="AV26" i="43" s="1"/>
  <c r="DB86" i="43"/>
  <c r="CO84" i="43"/>
  <c r="CO85" i="43" s="1"/>
  <c r="CQ85" i="43" s="1"/>
  <c r="DF84" i="43"/>
  <c r="DG84" i="43" s="1"/>
  <c r="CU82" i="43"/>
  <c r="CV82" i="43" s="1"/>
  <c r="DH82" i="43"/>
  <c r="CC83" i="43"/>
  <c r="CQ83" i="43"/>
  <c r="CA84" i="43"/>
  <c r="CH87" i="43" l="1"/>
  <c r="CJ87" i="43" s="1"/>
  <c r="CJ85" i="43"/>
  <c r="CW82" i="43"/>
  <c r="DF85" i="43"/>
  <c r="DF86" i="43" s="1"/>
  <c r="DG86" i="43" s="1"/>
  <c r="CZ89" i="43"/>
  <c r="CQ84" i="43"/>
  <c r="CA85" i="43"/>
  <c r="DH84" i="43"/>
  <c r="CO86" i="43"/>
  <c r="CC84" i="43"/>
  <c r="CU83" i="43"/>
  <c r="CV83" i="43" s="1"/>
  <c r="CH88" i="43"/>
  <c r="DF87" i="43" l="1"/>
  <c r="DG87" i="43" s="1"/>
  <c r="DF88" i="43"/>
  <c r="DG85" i="43"/>
  <c r="DH85" i="43"/>
  <c r="DB89" i="43"/>
  <c r="CZ90" i="43"/>
  <c r="CC85" i="43"/>
  <c r="CU84" i="43"/>
  <c r="CV84" i="43" s="1"/>
  <c r="CA86" i="43"/>
  <c r="CA87" i="43" s="1"/>
  <c r="CC87" i="43" s="1"/>
  <c r="CH89" i="43"/>
  <c r="CQ86" i="43"/>
  <c r="CJ88" i="43"/>
  <c r="CW83" i="43"/>
  <c r="CO87" i="43"/>
  <c r="DH86" i="43"/>
  <c r="BN26" i="43" s="1"/>
  <c r="DH87" i="43" l="1"/>
  <c r="CU85" i="43"/>
  <c r="DG88" i="43"/>
  <c r="DH88" i="43"/>
  <c r="DB90" i="43"/>
  <c r="CZ91" i="43"/>
  <c r="DF89" i="43"/>
  <c r="DG89" i="43" s="1"/>
  <c r="CJ89" i="43"/>
  <c r="CH90" i="43"/>
  <c r="CA88" i="43"/>
  <c r="CU86" i="43"/>
  <c r="CV86" i="43" s="1"/>
  <c r="CW84" i="43"/>
  <c r="CQ87" i="43"/>
  <c r="AV25" i="43" s="1"/>
  <c r="CO88" i="43"/>
  <c r="CC86" i="43"/>
  <c r="CY167" i="43"/>
  <c r="BZ167" i="43"/>
  <c r="CV85" i="43" l="1"/>
  <c r="CW85" i="43"/>
  <c r="CW86" i="43"/>
  <c r="DH89" i="43"/>
  <c r="DB91" i="43"/>
  <c r="CZ92" i="43"/>
  <c r="DF90" i="43"/>
  <c r="DG90" i="43" s="1"/>
  <c r="CQ88" i="43"/>
  <c r="CO89" i="43"/>
  <c r="CO90" i="43" s="1"/>
  <c r="CQ90" i="43" s="1"/>
  <c r="CU87" i="43"/>
  <c r="CV87" i="43" s="1"/>
  <c r="CC88" i="43"/>
  <c r="CJ90" i="43"/>
  <c r="CH91" i="43"/>
  <c r="CA89" i="43"/>
  <c r="CY168" i="43"/>
  <c r="DC167" i="43"/>
  <c r="CN167" i="43"/>
  <c r="CG167" i="43"/>
  <c r="BZ168" i="43"/>
  <c r="CD167" i="43"/>
  <c r="CW87" i="43" l="1"/>
  <c r="BN25" i="43" s="1"/>
  <c r="DB92" i="43"/>
  <c r="CZ93" i="43"/>
  <c r="DH90" i="43"/>
  <c r="DF91" i="43"/>
  <c r="DG91" i="43" s="1"/>
  <c r="CC89" i="43"/>
  <c r="CA90" i="43"/>
  <c r="CJ91" i="43"/>
  <c r="CH92" i="43"/>
  <c r="CO91" i="43"/>
  <c r="CO92" i="43" s="1"/>
  <c r="CQ92" i="43" s="1"/>
  <c r="CQ89" i="43"/>
  <c r="CU88" i="43"/>
  <c r="CV88" i="43" s="1"/>
  <c r="DC168" i="43"/>
  <c r="CY169" i="43"/>
  <c r="CN168" i="43"/>
  <c r="CR167" i="43"/>
  <c r="CG168" i="43"/>
  <c r="CK167" i="43"/>
  <c r="CD168" i="43"/>
  <c r="BZ169" i="43"/>
  <c r="DH91" i="43" l="1"/>
  <c r="DB93" i="43"/>
  <c r="CZ94" i="43"/>
  <c r="DF92" i="43"/>
  <c r="CJ92" i="43"/>
  <c r="CC90" i="43"/>
  <c r="CW88" i="43"/>
  <c r="CO93" i="43"/>
  <c r="CU89" i="43"/>
  <c r="CV89" i="43" s="1"/>
  <c r="CA91" i="43"/>
  <c r="CA92" i="43" s="1"/>
  <c r="CQ91" i="43"/>
  <c r="CH93" i="43"/>
  <c r="CY170" i="43"/>
  <c r="DC170" i="43" s="1"/>
  <c r="DC169" i="43"/>
  <c r="CR168" i="43"/>
  <c r="CN169" i="43"/>
  <c r="CK168" i="43"/>
  <c r="CG169" i="43"/>
  <c r="BZ170" i="43"/>
  <c r="CD169" i="43"/>
  <c r="CU90" i="43" l="1"/>
  <c r="DG92" i="43"/>
  <c r="DH92" i="43"/>
  <c r="CZ95" i="43"/>
  <c r="DB94" i="43"/>
  <c r="DF93" i="43"/>
  <c r="CC92" i="43"/>
  <c r="CJ93" i="43"/>
  <c r="CH94" i="43"/>
  <c r="CH95" i="43" s="1"/>
  <c r="CJ95" i="43" s="1"/>
  <c r="CQ93" i="43"/>
  <c r="CO94" i="43"/>
  <c r="CA93" i="43"/>
  <c r="CC93" i="43" s="1"/>
  <c r="CW89" i="43"/>
  <c r="CC91" i="43"/>
  <c r="CD170" i="43"/>
  <c r="CN170" i="43"/>
  <c r="CR170" i="43" s="1"/>
  <c r="CR169" i="43"/>
  <c r="CG170" i="43"/>
  <c r="CK169" i="43"/>
  <c r="CV90" i="43" l="1"/>
  <c r="CW90" i="43"/>
  <c r="CU91" i="43"/>
  <c r="CV91" i="43" s="1"/>
  <c r="CA94" i="43"/>
  <c r="CC94" i="43" s="1"/>
  <c r="CO95" i="43"/>
  <c r="CQ95" i="43" s="1"/>
  <c r="DG93" i="43"/>
  <c r="DH93" i="43"/>
  <c r="DB95" i="43"/>
  <c r="CZ96" i="43"/>
  <c r="DF94" i="43"/>
  <c r="CQ94" i="43"/>
  <c r="CH96" i="43"/>
  <c r="CH97" i="43" s="1"/>
  <c r="CJ97" i="43" s="1"/>
  <c r="CJ94" i="43"/>
  <c r="CK170" i="43"/>
  <c r="Z108" i="35"/>
  <c r="BY154" i="35" s="1"/>
  <c r="CW91" i="43" l="1"/>
  <c r="CU92" i="43"/>
  <c r="CA95" i="43"/>
  <c r="CC95" i="43" s="1"/>
  <c r="CO96" i="43"/>
  <c r="DF95" i="43"/>
  <c r="DG95" i="43" s="1"/>
  <c r="DG94" i="43"/>
  <c r="DH94" i="43"/>
  <c r="DB96" i="43"/>
  <c r="CZ97" i="43"/>
  <c r="CH98" i="43"/>
  <c r="CH99" i="43" s="1"/>
  <c r="CJ99" i="43" s="1"/>
  <c r="CJ96" i="43"/>
  <c r="B16" i="41"/>
  <c r="CU93" i="43" l="1"/>
  <c r="CU94" i="43" s="1"/>
  <c r="CU95" i="43" s="1"/>
  <c r="CW92" i="43"/>
  <c r="CA96" i="43"/>
  <c r="CC96" i="43" s="1"/>
  <c r="CQ96" i="43"/>
  <c r="CO97" i="43"/>
  <c r="CO98" i="43" s="1"/>
  <c r="CQ98" i="43" s="1"/>
  <c r="DH95" i="43"/>
  <c r="DF96" i="43"/>
  <c r="DG96" i="43" s="1"/>
  <c r="DB97" i="43"/>
  <c r="CZ98" i="43"/>
  <c r="CJ98" i="43"/>
  <c r="CH100" i="43"/>
  <c r="EW99" i="41"/>
  <c r="EW76" i="41"/>
  <c r="EB58" i="41" s="1"/>
  <c r="EW61" i="41"/>
  <c r="CA97" i="43" l="1"/>
  <c r="CA98" i="43" s="1"/>
  <c r="CC98" i="43" s="1"/>
  <c r="CQ97" i="43"/>
  <c r="CO99" i="43"/>
  <c r="CO100" i="43" s="1"/>
  <c r="DH96" i="43"/>
  <c r="DB98" i="43"/>
  <c r="DF97" i="43"/>
  <c r="CZ99" i="43"/>
  <c r="CZ100" i="43" s="1"/>
  <c r="DB100" i="43" s="1"/>
  <c r="CH101" i="43"/>
  <c r="CH102" i="43" s="1"/>
  <c r="CJ102" i="43" s="1"/>
  <c r="CJ100" i="43"/>
  <c r="CU96" i="43"/>
  <c r="CU97" i="43" s="1"/>
  <c r="CA99" i="43" l="1"/>
  <c r="CA100" i="43" s="1"/>
  <c r="CC100" i="43" s="1"/>
  <c r="CC97" i="43"/>
  <c r="CQ100" i="43"/>
  <c r="CQ99" i="43"/>
  <c r="CO101" i="43"/>
  <c r="CQ101" i="43" s="1"/>
  <c r="DH97" i="43"/>
  <c r="DF98" i="43"/>
  <c r="DB99" i="43"/>
  <c r="CZ101" i="43"/>
  <c r="DB101" i="43" s="1"/>
  <c r="CV97" i="43"/>
  <c r="CW97" i="43"/>
  <c r="CJ101" i="43"/>
  <c r="CH103" i="43"/>
  <c r="CH104" i="43" s="1"/>
  <c r="CJ104" i="43" s="1"/>
  <c r="CU98" i="43"/>
  <c r="DR31" i="41"/>
  <c r="DR28" i="41"/>
  <c r="DR27" i="41"/>
  <c r="CU99" i="43" l="1"/>
  <c r="CV99" i="43" s="1"/>
  <c r="CA101" i="43"/>
  <c r="CA102" i="43" s="1"/>
  <c r="CA103" i="43" s="1"/>
  <c r="CC99" i="43"/>
  <c r="CO102" i="43"/>
  <c r="DF99" i="43"/>
  <c r="CZ102" i="43"/>
  <c r="CH105" i="43"/>
  <c r="CJ105" i="43" s="1"/>
  <c r="CW99" i="43"/>
  <c r="CU100" i="43"/>
  <c r="CU101" i="43" s="1"/>
  <c r="CJ103" i="43"/>
  <c r="CV98" i="43"/>
  <c r="CW98" i="43"/>
  <c r="CC24" i="41"/>
  <c r="CC101" i="43" l="1"/>
  <c r="CQ102" i="43"/>
  <c r="CU102" i="43" s="1"/>
  <c r="CO103" i="43"/>
  <c r="CH106" i="43"/>
  <c r="CJ106" i="43" s="1"/>
  <c r="DF100" i="43"/>
  <c r="CZ103" i="43"/>
  <c r="DB102" i="43"/>
  <c r="CC103" i="43"/>
  <c r="CV101" i="43"/>
  <c r="CW101" i="43"/>
  <c r="CV100" i="43"/>
  <c r="CW100" i="43"/>
  <c r="CC102" i="43"/>
  <c r="CA104" i="43"/>
  <c r="CC104" i="43" s="1"/>
  <c r="DS30" i="41"/>
  <c r="DU30" i="41" s="1"/>
  <c r="DW30" i="41" s="1"/>
  <c r="DY30" i="41" s="1"/>
  <c r="EA30" i="41" s="1"/>
  <c r="EC30" i="41" s="1"/>
  <c r="EE30" i="41" s="1"/>
  <c r="EG30" i="41" s="1"/>
  <c r="EI30" i="41" s="1"/>
  <c r="EK30" i="41" s="1"/>
  <c r="CV102" i="43" l="1"/>
  <c r="CW102" i="43"/>
  <c r="CQ103" i="43"/>
  <c r="CU103" i="43" s="1"/>
  <c r="CW103" i="43" s="1"/>
  <c r="CO104" i="43"/>
  <c r="CO105" i="43" s="1"/>
  <c r="CH107" i="43"/>
  <c r="CJ107" i="43" s="1"/>
  <c r="DF101" i="43"/>
  <c r="DB103" i="43"/>
  <c r="CZ104" i="43"/>
  <c r="CZ105" i="43" s="1"/>
  <c r="DB105" i="43" s="1"/>
  <c r="CA105" i="43"/>
  <c r="CC105" i="43" s="1"/>
  <c r="EZ96" i="41"/>
  <c r="EW37" i="41"/>
  <c r="CA106" i="43" l="1"/>
  <c r="CC106" i="43" s="1"/>
  <c r="CQ105" i="43"/>
  <c r="CV103" i="43"/>
  <c r="CQ104" i="43"/>
  <c r="CU104" i="43" s="1"/>
  <c r="CV104" i="43" s="1"/>
  <c r="CO106" i="43"/>
  <c r="CQ106" i="43" s="1"/>
  <c r="CH108" i="43"/>
  <c r="CH109" i="43" s="1"/>
  <c r="CJ109" i="43" s="1"/>
  <c r="DF102" i="43"/>
  <c r="DB104" i="43"/>
  <c r="CZ106" i="43"/>
  <c r="EW44" i="41"/>
  <c r="EW45" i="41"/>
  <c r="EW46" i="41"/>
  <c r="EX46" i="41" s="1"/>
  <c r="EW47" i="41"/>
  <c r="EW48" i="41"/>
  <c r="EY48" i="41" s="1"/>
  <c r="EW50" i="41"/>
  <c r="EY50" i="41"/>
  <c r="EW101" i="41"/>
  <c r="EX96" i="41"/>
  <c r="EW98" i="41" s="1"/>
  <c r="EY98" i="41" s="1"/>
  <c r="EW80" i="41"/>
  <c r="CA107" i="43" l="1"/>
  <c r="CA108" i="43" s="1"/>
  <c r="CW104" i="43"/>
  <c r="CO107" i="43"/>
  <c r="CU105" i="43"/>
  <c r="CJ108" i="43"/>
  <c r="CH110" i="43"/>
  <c r="CJ110" i="43" s="1"/>
  <c r="DF103" i="43"/>
  <c r="DG103" i="43" s="1"/>
  <c r="DG102" i="43"/>
  <c r="DH102" i="43"/>
  <c r="DB106" i="43"/>
  <c r="CZ107" i="43"/>
  <c r="EZ50" i="41"/>
  <c r="EX44" i="41"/>
  <c r="EY44" i="41" s="1"/>
  <c r="EZ44" i="41" s="1"/>
  <c r="EY46" i="41"/>
  <c r="EX101" i="41"/>
  <c r="CC107" i="43" l="1"/>
  <c r="CU106" i="43"/>
  <c r="CV105" i="43"/>
  <c r="CW105" i="43"/>
  <c r="CQ107" i="43"/>
  <c r="CO108" i="43"/>
  <c r="CH111" i="43"/>
  <c r="CJ111" i="43" s="1"/>
  <c r="DF104" i="43"/>
  <c r="DG104" i="43" s="1"/>
  <c r="DH103" i="43"/>
  <c r="CZ108" i="43"/>
  <c r="CZ109" i="43" s="1"/>
  <c r="DB109" i="43" s="1"/>
  <c r="DB107" i="43"/>
  <c r="CC108" i="43"/>
  <c r="CA109" i="43"/>
  <c r="EW92" i="41"/>
  <c r="EX92" i="41" s="1"/>
  <c r="EY92" i="41" s="1"/>
  <c r="CU107" i="43" l="1"/>
  <c r="CW107" i="43" s="1"/>
  <c r="CW106" i="43"/>
  <c r="CV106" i="43"/>
  <c r="CQ108" i="43"/>
  <c r="CO109" i="43"/>
  <c r="CQ109" i="43" s="1"/>
  <c r="CH112" i="43"/>
  <c r="DH104" i="43"/>
  <c r="DF105" i="43"/>
  <c r="DF106" i="43" s="1"/>
  <c r="DG106" i="43" s="1"/>
  <c r="DB108" i="43"/>
  <c r="CZ110" i="43"/>
  <c r="CZ111" i="43" s="1"/>
  <c r="CA110" i="43"/>
  <c r="CA111" i="43" s="1"/>
  <c r="CC111" i="43" s="1"/>
  <c r="CC109" i="43"/>
  <c r="BG112" i="35"/>
  <c r="BG111" i="35"/>
  <c r="BH114" i="35" s="1"/>
  <c r="CV107" i="43" l="1"/>
  <c r="CO110" i="43"/>
  <c r="CQ110" i="43" s="1"/>
  <c r="CU108" i="43"/>
  <c r="CV108" i="43" s="1"/>
  <c r="CJ112" i="43"/>
  <c r="CH113" i="43"/>
  <c r="DG105" i="43"/>
  <c r="DH105" i="43"/>
  <c r="DF107" i="43"/>
  <c r="DG107" i="43" s="1"/>
  <c r="DH106" i="43"/>
  <c r="DB111" i="43"/>
  <c r="CZ112" i="43"/>
  <c r="DB112" i="43" s="1"/>
  <c r="DB110" i="43"/>
  <c r="CA112" i="43"/>
  <c r="CA113" i="43" s="1"/>
  <c r="CC113" i="43" s="1"/>
  <c r="CC110" i="43"/>
  <c r="BE41" i="43"/>
  <c r="BV179" i="43"/>
  <c r="CO111" i="43" l="1"/>
  <c r="CQ111" i="43" s="1"/>
  <c r="CW108" i="43"/>
  <c r="CU109" i="43"/>
  <c r="CJ113" i="43"/>
  <c r="CH114" i="43"/>
  <c r="CJ114" i="43" s="1"/>
  <c r="DF108" i="43"/>
  <c r="DG108" i="43" s="1"/>
  <c r="DH107" i="43"/>
  <c r="CZ113" i="43"/>
  <c r="CA114" i="43"/>
  <c r="CA115" i="43" s="1"/>
  <c r="CC115" i="43" s="1"/>
  <c r="CC112" i="43"/>
  <c r="EY63" i="41"/>
  <c r="EW63" i="41"/>
  <c r="EY61" i="41"/>
  <c r="CA116" i="43" l="1"/>
  <c r="CC116" i="43" s="1"/>
  <c r="CO112" i="43"/>
  <c r="CQ112" i="43" s="1"/>
  <c r="CW109" i="43"/>
  <c r="CV109" i="43"/>
  <c r="CU110" i="43"/>
  <c r="CH115" i="43"/>
  <c r="DH108" i="43"/>
  <c r="DF109" i="43"/>
  <c r="DF110" i="43" s="1"/>
  <c r="DB113" i="43"/>
  <c r="CZ114" i="43"/>
  <c r="CC114" i="43"/>
  <c r="BJ96" i="41"/>
  <c r="CA117" i="43" l="1"/>
  <c r="CC117" i="43" s="1"/>
  <c r="CO113" i="43"/>
  <c r="CQ113" i="43" s="1"/>
  <c r="CV110" i="43"/>
  <c r="CW110" i="43"/>
  <c r="CU111" i="43"/>
  <c r="CU112" i="43" s="1"/>
  <c r="CJ115" i="43"/>
  <c r="CH116" i="43"/>
  <c r="CJ116" i="43" s="1"/>
  <c r="DH109" i="43"/>
  <c r="DG109" i="43"/>
  <c r="DG110" i="43"/>
  <c r="DH110" i="43"/>
  <c r="DF111" i="43"/>
  <c r="CZ115" i="43"/>
  <c r="DB114" i="43"/>
  <c r="EW78" i="41"/>
  <c r="EX78" i="41"/>
  <c r="EX80" i="41"/>
  <c r="EX82" i="41"/>
  <c r="CA118" i="43" l="1"/>
  <c r="CC118" i="43" s="1"/>
  <c r="CO114" i="43"/>
  <c r="CQ114" i="43" s="1"/>
  <c r="CV112" i="43"/>
  <c r="CW112" i="43"/>
  <c r="CV111" i="43"/>
  <c r="CW111" i="43"/>
  <c r="CU113" i="43"/>
  <c r="CV113" i="43" s="1"/>
  <c r="CH117" i="43"/>
  <c r="CJ117" i="43" s="1"/>
  <c r="DG111" i="43"/>
  <c r="DH111" i="43"/>
  <c r="DF112" i="43"/>
  <c r="DB115" i="43"/>
  <c r="CZ116" i="43"/>
  <c r="DI49" i="41"/>
  <c r="FA94" i="41"/>
  <c r="CA119" i="43" l="1"/>
  <c r="CA120" i="43" s="1"/>
  <c r="CC120" i="43" s="1"/>
  <c r="CO115" i="43"/>
  <c r="CW113" i="43"/>
  <c r="CU114" i="43"/>
  <c r="CV114" i="43" s="1"/>
  <c r="CH118" i="43"/>
  <c r="DG112" i="43"/>
  <c r="DH112" i="43"/>
  <c r="DF113" i="43"/>
  <c r="CZ117" i="43"/>
  <c r="DB117" i="43" s="1"/>
  <c r="DB116" i="43"/>
  <c r="EW91" i="41"/>
  <c r="CA121" i="43" l="1"/>
  <c r="CC119" i="43"/>
  <c r="CQ115" i="43"/>
  <c r="CU115" i="43" s="1"/>
  <c r="CV115" i="43" s="1"/>
  <c r="CO116" i="43"/>
  <c r="CW114" i="43"/>
  <c r="CJ118" i="43"/>
  <c r="CH119" i="43"/>
  <c r="CH120" i="43" s="1"/>
  <c r="CJ120" i="43" s="1"/>
  <c r="DG113" i="43"/>
  <c r="DH113" i="43"/>
  <c r="CZ118" i="43"/>
  <c r="DB118" i="43" s="1"/>
  <c r="DF114" i="43"/>
  <c r="EY76" i="41"/>
  <c r="EZ76" i="41" s="1"/>
  <c r="EB62" i="41"/>
  <c r="EY80" i="41" s="1"/>
  <c r="EZ80" i="41" s="1"/>
  <c r="EB60" i="41"/>
  <c r="EY78" i="41" s="1"/>
  <c r="EZ78" i="41" s="1"/>
  <c r="CC121" i="43" l="1"/>
  <c r="CA122" i="43"/>
  <c r="CC122" i="43" s="1"/>
  <c r="CZ119" i="43"/>
  <c r="DB119" i="43" s="1"/>
  <c r="CQ116" i="43"/>
  <c r="CU116" i="43" s="1"/>
  <c r="CW116" i="43" s="1"/>
  <c r="CO117" i="43"/>
  <c r="CQ117" i="43" s="1"/>
  <c r="CW115" i="43"/>
  <c r="CH121" i="43"/>
  <c r="CJ121" i="43" s="1"/>
  <c r="CJ119" i="43"/>
  <c r="DG114" i="43"/>
  <c r="DF115" i="43"/>
  <c r="DH114" i="43"/>
  <c r="EX84" i="41"/>
  <c r="CA123" i="43" l="1"/>
  <c r="CC123" i="43" s="1"/>
  <c r="CZ120" i="43"/>
  <c r="DB120" i="43" s="1"/>
  <c r="CU117" i="43"/>
  <c r="CV117" i="43" s="1"/>
  <c r="CV116" i="43"/>
  <c r="CO118" i="43"/>
  <c r="CQ118" i="43" s="1"/>
  <c r="CH122" i="43"/>
  <c r="CJ122" i="43" s="1"/>
  <c r="DG115" i="43"/>
  <c r="DH115" i="43"/>
  <c r="DF116" i="43"/>
  <c r="DF117" i="43" s="1"/>
  <c r="Z27" i="35"/>
  <c r="L24" i="38"/>
  <c r="CU118" i="43" l="1"/>
  <c r="CV118" i="43" s="1"/>
  <c r="CA124" i="43"/>
  <c r="CC124" i="43" s="1"/>
  <c r="CZ121" i="43"/>
  <c r="DB121" i="43" s="1"/>
  <c r="CO119" i="43"/>
  <c r="CO120" i="43" s="1"/>
  <c r="CQ120" i="43" s="1"/>
  <c r="CW117" i="43"/>
  <c r="CH123" i="43"/>
  <c r="CJ123" i="43" s="1"/>
  <c r="DG117" i="43"/>
  <c r="DH117" i="43"/>
  <c r="DG116" i="43"/>
  <c r="DH116" i="43"/>
  <c r="DF118" i="43"/>
  <c r="CC25" i="41"/>
  <c r="BH118" i="35"/>
  <c r="CC26" i="41"/>
  <c r="CW118" i="43" l="1"/>
  <c r="CA125" i="43"/>
  <c r="CC125" i="43" s="1"/>
  <c r="CZ122" i="43"/>
  <c r="DB122" i="43" s="1"/>
  <c r="CQ119" i="43"/>
  <c r="CU119" i="43" s="1"/>
  <c r="CV119" i="43" s="1"/>
  <c r="CO121" i="43"/>
  <c r="CQ121" i="43" s="1"/>
  <c r="CH124" i="43"/>
  <c r="CH125" i="43" s="1"/>
  <c r="CJ125" i="43" s="1"/>
  <c r="DG118" i="43"/>
  <c r="DH118" i="43"/>
  <c r="DF119" i="43"/>
  <c r="DF120" i="43" s="1"/>
  <c r="EX83" i="41"/>
  <c r="DI70" i="41" s="1"/>
  <c r="CA126" i="43" l="1"/>
  <c r="CC126" i="43" s="1"/>
  <c r="CZ123" i="43"/>
  <c r="DB123" i="43" s="1"/>
  <c r="CU120" i="43"/>
  <c r="CW120" i="43" s="1"/>
  <c r="CW119" i="43"/>
  <c r="CO122" i="43"/>
  <c r="CH126" i="43"/>
  <c r="CJ126" i="43" s="1"/>
  <c r="CJ124" i="43"/>
  <c r="DG120" i="43"/>
  <c r="DH120" i="43"/>
  <c r="DF121" i="43"/>
  <c r="DF122" i="43" s="1"/>
  <c r="DG119" i="43"/>
  <c r="DH119" i="43"/>
  <c r="BV183" i="43"/>
  <c r="BW183" i="43" s="1"/>
  <c r="BV182" i="43"/>
  <c r="BV184" i="43" s="1"/>
  <c r="BW175" i="43"/>
  <c r="BW174" i="43"/>
  <c r="BX64" i="43"/>
  <c r="L19" i="43" s="1"/>
  <c r="BX63" i="43"/>
  <c r="BD53" i="43"/>
  <c r="BL53" i="43" s="1"/>
  <c r="BM48" i="43"/>
  <c r="BM46" i="43"/>
  <c r="BM45" i="43"/>
  <c r="BM44" i="43"/>
  <c r="AY42" i="43"/>
  <c r="BE42" i="43" s="1"/>
  <c r="AY41" i="43"/>
  <c r="AX38" i="43"/>
  <c r="BF38" i="43" s="1"/>
  <c r="AX36" i="43"/>
  <c r="BJ9" i="43"/>
  <c r="BJ8" i="43"/>
  <c r="CA127" i="43" l="1"/>
  <c r="CZ124" i="43"/>
  <c r="DB124" i="43" s="1"/>
  <c r="CU121" i="43"/>
  <c r="CV121" i="43" s="1"/>
  <c r="CV120" i="43"/>
  <c r="CO123" i="43"/>
  <c r="CQ123" i="43" s="1"/>
  <c r="CQ122" i="43"/>
  <c r="CH127" i="43"/>
  <c r="CJ127" i="43" s="1"/>
  <c r="DG122" i="43"/>
  <c r="DH122" i="43"/>
  <c r="DF123" i="43"/>
  <c r="DG121" i="43"/>
  <c r="DH121" i="43"/>
  <c r="BB11" i="43"/>
  <c r="AA26" i="41" s="1"/>
  <c r="BK42" i="43"/>
  <c r="BW182" i="43"/>
  <c r="BW184" i="43" s="1"/>
  <c r="BA56" i="43" s="1"/>
  <c r="BF56" i="43" s="1"/>
  <c r="BM56" i="43" s="1"/>
  <c r="BK41" i="43"/>
  <c r="BW176" i="43"/>
  <c r="BX174" i="43"/>
  <c r="AX37" i="43"/>
  <c r="BX175" i="43" s="1"/>
  <c r="BY175" i="43" s="1"/>
  <c r="DF124" i="43" l="1"/>
  <c r="CA128" i="43"/>
  <c r="CC128" i="43" s="1"/>
  <c r="CC127" i="43"/>
  <c r="CZ125" i="43"/>
  <c r="CO124" i="43"/>
  <c r="CQ124" i="43" s="1"/>
  <c r="CU122" i="43"/>
  <c r="CW122" i="43" s="1"/>
  <c r="CW121" i="43"/>
  <c r="CH128" i="43"/>
  <c r="CJ128" i="43" s="1"/>
  <c r="DG124" i="43"/>
  <c r="DH124" i="43"/>
  <c r="DG123" i="43"/>
  <c r="DH123" i="43"/>
  <c r="BY174" i="43"/>
  <c r="BX176" i="43"/>
  <c r="BY176" i="43" s="1"/>
  <c r="BF37" i="43" s="1"/>
  <c r="CA129" i="43" l="1"/>
  <c r="CC129" i="43" s="1"/>
  <c r="CZ126" i="43"/>
  <c r="DB126" i="43" s="1"/>
  <c r="DB125" i="43"/>
  <c r="DF125" i="43" s="1"/>
  <c r="DG125" i="43" s="1"/>
  <c r="CO125" i="43"/>
  <c r="CQ125" i="43" s="1"/>
  <c r="CU123" i="43"/>
  <c r="CU124" i="43" s="1"/>
  <c r="CV122" i="43"/>
  <c r="CH129" i="43"/>
  <c r="CJ129" i="43" s="1"/>
  <c r="BF36" i="43"/>
  <c r="BL37" i="43" s="1"/>
  <c r="DR32" i="41" s="1"/>
  <c r="DF126" i="43" l="1"/>
  <c r="DH126" i="43" s="1"/>
  <c r="CA130" i="43"/>
  <c r="CC130" i="43" s="1"/>
  <c r="CZ127" i="43"/>
  <c r="DB127" i="43" s="1"/>
  <c r="DH125" i="43"/>
  <c r="CV123" i="43"/>
  <c r="CO126" i="43"/>
  <c r="CQ126" i="43" s="1"/>
  <c r="CW123" i="43"/>
  <c r="CV124" i="43"/>
  <c r="CW124" i="43"/>
  <c r="CU125" i="43"/>
  <c r="CH130" i="43"/>
  <c r="CJ130" i="43" s="1"/>
  <c r="DG126" i="43" l="1"/>
  <c r="DF127" i="43"/>
  <c r="DG127" i="43" s="1"/>
  <c r="CA131" i="43"/>
  <c r="CC131" i="43" s="1"/>
  <c r="CZ128" i="43"/>
  <c r="DB128" i="43" s="1"/>
  <c r="CU126" i="43"/>
  <c r="CV126" i="43" s="1"/>
  <c r="CO127" i="43"/>
  <c r="CQ127" i="43" s="1"/>
  <c r="CU127" i="43" s="1"/>
  <c r="CW127" i="43" s="1"/>
  <c r="CV125" i="43"/>
  <c r="CW125" i="43"/>
  <c r="CH131" i="43"/>
  <c r="CJ131" i="43" s="1"/>
  <c r="DA151" i="35"/>
  <c r="DF128" i="43" l="1"/>
  <c r="DH128" i="43" s="1"/>
  <c r="DH127" i="43"/>
  <c r="CA132" i="43"/>
  <c r="CC132" i="43" s="1"/>
  <c r="CZ129" i="43"/>
  <c r="DB129" i="43" s="1"/>
  <c r="CW126" i="43"/>
  <c r="CO128" i="43"/>
  <c r="CQ128" i="43" s="1"/>
  <c r="CU128" i="43" s="1"/>
  <c r="CV128" i="43" s="1"/>
  <c r="CV127" i="43"/>
  <c r="CH132" i="43"/>
  <c r="Z116" i="35"/>
  <c r="Z117" i="35"/>
  <c r="Z115" i="35"/>
  <c r="DO153" i="35"/>
  <c r="DF129" i="43" l="1"/>
  <c r="DH129" i="43" s="1"/>
  <c r="DG128" i="43"/>
  <c r="CA133" i="43"/>
  <c r="CC133" i="43" s="1"/>
  <c r="CZ130" i="43"/>
  <c r="DB130" i="43" s="1"/>
  <c r="CO129" i="43"/>
  <c r="CQ129" i="43" s="1"/>
  <c r="CU129" i="43" s="1"/>
  <c r="CW129" i="43" s="1"/>
  <c r="CW128" i="43"/>
  <c r="CH133" i="43"/>
  <c r="CJ133" i="43" s="1"/>
  <c r="CJ132" i="43"/>
  <c r="CP151" i="35"/>
  <c r="CI151" i="35"/>
  <c r="BX153" i="35"/>
  <c r="CB151" i="35"/>
  <c r="DF130" i="43" l="1"/>
  <c r="DH130" i="43" s="1"/>
  <c r="DG129" i="43"/>
  <c r="CA134" i="43"/>
  <c r="CC134" i="43" s="1"/>
  <c r="CZ131" i="43"/>
  <c r="DB131" i="43" s="1"/>
  <c r="CO130" i="43"/>
  <c r="CQ130" i="43" s="1"/>
  <c r="CU130" i="43" s="1"/>
  <c r="CV129" i="43"/>
  <c r="CH134" i="43"/>
  <c r="CJ134" i="43" s="1"/>
  <c r="DQ154" i="35"/>
  <c r="DQ226" i="35" s="1"/>
  <c r="DU226" i="35" s="1"/>
  <c r="DO154" i="35"/>
  <c r="DS151" i="35"/>
  <c r="DW151" i="35"/>
  <c r="DW152" i="35" s="1"/>
  <c r="DF154" i="35"/>
  <c r="DF242" i="35" s="1"/>
  <c r="DJ242" i="35" s="1"/>
  <c r="DD154" i="35"/>
  <c r="DD153" i="35"/>
  <c r="CW151" i="35"/>
  <c r="DH151" i="35"/>
  <c r="DL151" i="35"/>
  <c r="DL152" i="35" s="1"/>
  <c r="DF131" i="43" l="1"/>
  <c r="DG131" i="43" s="1"/>
  <c r="DG130" i="43"/>
  <c r="CA135" i="43"/>
  <c r="CC135" i="43" s="1"/>
  <c r="DO155" i="35"/>
  <c r="DS155" i="35" s="1"/>
  <c r="DQ242" i="35"/>
  <c r="DU242" i="35" s="1"/>
  <c r="CZ132" i="43"/>
  <c r="DB132" i="43" s="1"/>
  <c r="CO131" i="43"/>
  <c r="CQ131" i="43" s="1"/>
  <c r="CU131" i="43" s="1"/>
  <c r="CV131" i="43" s="1"/>
  <c r="CV130" i="43"/>
  <c r="CW130" i="43"/>
  <c r="CH135" i="43"/>
  <c r="CJ135" i="43" s="1"/>
  <c r="DH154" i="35"/>
  <c r="DQ163" i="35"/>
  <c r="DU163" i="35" s="1"/>
  <c r="DQ171" i="35"/>
  <c r="DU171" i="35" s="1"/>
  <c r="DQ155" i="35"/>
  <c r="DU155" i="35" s="1"/>
  <c r="DQ175" i="35"/>
  <c r="DU175" i="35" s="1"/>
  <c r="DQ159" i="35"/>
  <c r="DU159" i="35" s="1"/>
  <c r="DQ179" i="35"/>
  <c r="DU179" i="35" s="1"/>
  <c r="DF183" i="35"/>
  <c r="DJ183" i="35" s="1"/>
  <c r="DF157" i="35"/>
  <c r="DJ157" i="35" s="1"/>
  <c r="DF163" i="35"/>
  <c r="DJ163" i="35" s="1"/>
  <c r="DF198" i="35"/>
  <c r="DJ198" i="35" s="1"/>
  <c r="DF169" i="35"/>
  <c r="DJ169" i="35" s="1"/>
  <c r="DF246" i="35"/>
  <c r="DJ246" i="35" s="1"/>
  <c r="DF250" i="35"/>
  <c r="DJ250" i="35" s="1"/>
  <c r="DF177" i="35"/>
  <c r="DJ177" i="35" s="1"/>
  <c r="DQ165" i="35"/>
  <c r="DU165" i="35" s="1"/>
  <c r="DQ217" i="35"/>
  <c r="DU217" i="35" s="1"/>
  <c r="DQ187" i="35"/>
  <c r="DU187" i="35" s="1"/>
  <c r="DF155" i="35"/>
  <c r="DJ155" i="35" s="1"/>
  <c r="DF167" i="35"/>
  <c r="DJ167" i="35" s="1"/>
  <c r="DF179" i="35"/>
  <c r="DJ179" i="35" s="1"/>
  <c r="DF226" i="35"/>
  <c r="DJ226" i="35" s="1"/>
  <c r="DQ191" i="35"/>
  <c r="DU191" i="35" s="1"/>
  <c r="DF161" i="35"/>
  <c r="DJ161" i="35" s="1"/>
  <c r="DF171" i="35"/>
  <c r="DJ171" i="35" s="1"/>
  <c r="DF196" i="35"/>
  <c r="DJ196" i="35" s="1"/>
  <c r="DQ201" i="35"/>
  <c r="DU201" i="35" s="1"/>
  <c r="DQ181" i="35"/>
  <c r="DU181" i="35" s="1"/>
  <c r="DQ209" i="35"/>
  <c r="DU209" i="35" s="1"/>
  <c r="DF175" i="35"/>
  <c r="DJ175" i="35" s="1"/>
  <c r="DF191" i="35"/>
  <c r="DJ191" i="35" s="1"/>
  <c r="DF230" i="35"/>
  <c r="DJ230" i="35" s="1"/>
  <c r="DD155" i="35"/>
  <c r="DH155" i="35" s="1"/>
  <c r="DF185" i="35"/>
  <c r="DJ185" i="35" s="1"/>
  <c r="DF201" i="35"/>
  <c r="DJ201" i="35" s="1"/>
  <c r="DF159" i="35"/>
  <c r="DJ159" i="35" s="1"/>
  <c r="DF165" i="35"/>
  <c r="DJ165" i="35" s="1"/>
  <c r="DF173" i="35"/>
  <c r="DJ173" i="35" s="1"/>
  <c r="DF181" i="35"/>
  <c r="DJ181" i="35" s="1"/>
  <c r="DF193" i="35"/>
  <c r="DJ193" i="35" s="1"/>
  <c r="DF202" i="35"/>
  <c r="DJ202" i="35" s="1"/>
  <c r="DQ161" i="35"/>
  <c r="DU161" i="35" s="1"/>
  <c r="DQ167" i="35"/>
  <c r="DU167" i="35" s="1"/>
  <c r="DQ173" i="35"/>
  <c r="DU173" i="35" s="1"/>
  <c r="DQ185" i="35"/>
  <c r="DU185" i="35" s="1"/>
  <c r="DQ195" i="35"/>
  <c r="DU195" i="35" s="1"/>
  <c r="DQ203" i="35"/>
  <c r="DU203" i="35" s="1"/>
  <c r="DQ234" i="35"/>
  <c r="DU234" i="35" s="1"/>
  <c r="DQ157" i="35"/>
  <c r="DU157" i="35" s="1"/>
  <c r="DQ169" i="35"/>
  <c r="DU169" i="35" s="1"/>
  <c r="DQ177" i="35"/>
  <c r="DU177" i="35" s="1"/>
  <c r="DQ183" i="35"/>
  <c r="DU183" i="35" s="1"/>
  <c r="DQ189" i="35"/>
  <c r="DU189" i="35" s="1"/>
  <c r="DQ197" i="35"/>
  <c r="DU197" i="35" s="1"/>
  <c r="DQ213" i="35"/>
  <c r="DU213" i="35" s="1"/>
  <c r="DQ250" i="35"/>
  <c r="DU250" i="35" s="1"/>
  <c r="DQ193" i="35"/>
  <c r="DU193" i="35" s="1"/>
  <c r="DQ199" i="35"/>
  <c r="DU199" i="35" s="1"/>
  <c r="DQ205" i="35"/>
  <c r="DU205" i="35" s="1"/>
  <c r="DS154" i="35"/>
  <c r="DO156" i="35"/>
  <c r="DQ253" i="35"/>
  <c r="DU253" i="35" s="1"/>
  <c r="DQ251" i="35"/>
  <c r="DU251" i="35" s="1"/>
  <c r="DQ249" i="35"/>
  <c r="DU249" i="35" s="1"/>
  <c r="DQ247" i="35"/>
  <c r="DU247" i="35" s="1"/>
  <c r="DQ245" i="35"/>
  <c r="DU245" i="35" s="1"/>
  <c r="DQ243" i="35"/>
  <c r="DU243" i="35" s="1"/>
  <c r="DQ241" i="35"/>
  <c r="DU241" i="35" s="1"/>
  <c r="DQ239" i="35"/>
  <c r="DU239" i="35" s="1"/>
  <c r="DQ237" i="35"/>
  <c r="DU237" i="35" s="1"/>
  <c r="DQ235" i="35"/>
  <c r="DU235" i="35" s="1"/>
  <c r="DQ233" i="35"/>
  <c r="DU233" i="35" s="1"/>
  <c r="DQ231" i="35"/>
  <c r="DU231" i="35" s="1"/>
  <c r="DQ229" i="35"/>
  <c r="DU229" i="35" s="1"/>
  <c r="DQ227" i="35"/>
  <c r="DU227" i="35" s="1"/>
  <c r="DQ225" i="35"/>
  <c r="DU225" i="35" s="1"/>
  <c r="DQ223" i="35"/>
  <c r="DU223" i="35" s="1"/>
  <c r="DQ221" i="35"/>
  <c r="DU221" i="35" s="1"/>
  <c r="DQ252" i="35"/>
  <c r="DU252" i="35" s="1"/>
  <c r="DQ248" i="35"/>
  <c r="DU248" i="35" s="1"/>
  <c r="DQ244" i="35"/>
  <c r="DU244" i="35" s="1"/>
  <c r="DQ240" i="35"/>
  <c r="DU240" i="35" s="1"/>
  <c r="DQ236" i="35"/>
  <c r="DU236" i="35" s="1"/>
  <c r="DQ232" i="35"/>
  <c r="DU232" i="35" s="1"/>
  <c r="DQ228" i="35"/>
  <c r="DU228" i="35" s="1"/>
  <c r="DQ224" i="35"/>
  <c r="DU224" i="35" s="1"/>
  <c r="DQ220" i="35"/>
  <c r="DU220" i="35" s="1"/>
  <c r="DQ218" i="35"/>
  <c r="DU218" i="35" s="1"/>
  <c r="DQ216" i="35"/>
  <c r="DU216" i="35" s="1"/>
  <c r="DQ214" i="35"/>
  <c r="DU214" i="35" s="1"/>
  <c r="DQ212" i="35"/>
  <c r="DU212" i="35" s="1"/>
  <c r="DQ210" i="35"/>
  <c r="DU210" i="35" s="1"/>
  <c r="DQ208" i="35"/>
  <c r="DU208" i="35" s="1"/>
  <c r="DQ206" i="35"/>
  <c r="DU206" i="35" s="1"/>
  <c r="DQ204" i="35"/>
  <c r="DU204" i="35" s="1"/>
  <c r="DQ202" i="35"/>
  <c r="DU202" i="35" s="1"/>
  <c r="DU154" i="35"/>
  <c r="DQ156" i="35"/>
  <c r="DU156" i="35" s="1"/>
  <c r="DQ158" i="35"/>
  <c r="DU158" i="35" s="1"/>
  <c r="DQ160" i="35"/>
  <c r="DU160" i="35" s="1"/>
  <c r="DQ162" i="35"/>
  <c r="DU162" i="35" s="1"/>
  <c r="DQ164" i="35"/>
  <c r="DU164" i="35" s="1"/>
  <c r="DQ166" i="35"/>
  <c r="DU166" i="35" s="1"/>
  <c r="DQ168" i="35"/>
  <c r="DU168" i="35" s="1"/>
  <c r="DQ170" i="35"/>
  <c r="DU170" i="35" s="1"/>
  <c r="DQ172" i="35"/>
  <c r="DU172" i="35" s="1"/>
  <c r="DQ174" i="35"/>
  <c r="DU174" i="35" s="1"/>
  <c r="DQ176" i="35"/>
  <c r="DU176" i="35" s="1"/>
  <c r="DQ178" i="35"/>
  <c r="DU178" i="35" s="1"/>
  <c r="DQ180" i="35"/>
  <c r="DU180" i="35" s="1"/>
  <c r="DQ182" i="35"/>
  <c r="DU182" i="35" s="1"/>
  <c r="DQ184" i="35"/>
  <c r="DU184" i="35" s="1"/>
  <c r="DQ186" i="35"/>
  <c r="DU186" i="35" s="1"/>
  <c r="DQ188" i="35"/>
  <c r="DU188" i="35" s="1"/>
  <c r="DQ190" i="35"/>
  <c r="DU190" i="35" s="1"/>
  <c r="DQ192" i="35"/>
  <c r="DU192" i="35" s="1"/>
  <c r="DQ194" i="35"/>
  <c r="DU194" i="35" s="1"/>
  <c r="DQ196" i="35"/>
  <c r="DU196" i="35" s="1"/>
  <c r="DQ198" i="35"/>
  <c r="DU198" i="35" s="1"/>
  <c r="DQ200" i="35"/>
  <c r="DU200" i="35" s="1"/>
  <c r="DQ207" i="35"/>
  <c r="DU207" i="35" s="1"/>
  <c r="DQ211" i="35"/>
  <c r="DU211" i="35" s="1"/>
  <c r="DQ215" i="35"/>
  <c r="DU215" i="35" s="1"/>
  <c r="DQ219" i="35"/>
  <c r="DU219" i="35" s="1"/>
  <c r="DQ222" i="35"/>
  <c r="DU222" i="35" s="1"/>
  <c r="DQ230" i="35"/>
  <c r="DU230" i="35" s="1"/>
  <c r="DQ238" i="35"/>
  <c r="DU238" i="35" s="1"/>
  <c r="DQ246" i="35"/>
  <c r="DU246" i="35" s="1"/>
  <c r="DQ254" i="35"/>
  <c r="DU254" i="35" s="1"/>
  <c r="DF189" i="35"/>
  <c r="DJ189" i="35" s="1"/>
  <c r="DF197" i="35"/>
  <c r="DJ197" i="35" s="1"/>
  <c r="DF234" i="35"/>
  <c r="DJ234" i="35" s="1"/>
  <c r="DF253" i="35"/>
  <c r="DJ253" i="35" s="1"/>
  <c r="DF251" i="35"/>
  <c r="DJ251" i="35" s="1"/>
  <c r="DF249" i="35"/>
  <c r="DJ249" i="35" s="1"/>
  <c r="DF247" i="35"/>
  <c r="DJ247" i="35" s="1"/>
  <c r="DF245" i="35"/>
  <c r="DJ245" i="35" s="1"/>
  <c r="DF243" i="35"/>
  <c r="DJ243" i="35" s="1"/>
  <c r="DF241" i="35"/>
  <c r="DJ241" i="35" s="1"/>
  <c r="DF239" i="35"/>
  <c r="DJ239" i="35" s="1"/>
  <c r="DF237" i="35"/>
  <c r="DJ237" i="35" s="1"/>
  <c r="DF235" i="35"/>
  <c r="DJ235" i="35" s="1"/>
  <c r="DF233" i="35"/>
  <c r="DJ233" i="35" s="1"/>
  <c r="DF231" i="35"/>
  <c r="DJ231" i="35" s="1"/>
  <c r="DF229" i="35"/>
  <c r="DJ229" i="35" s="1"/>
  <c r="DF227" i="35"/>
  <c r="DJ227" i="35" s="1"/>
  <c r="DF225" i="35"/>
  <c r="DJ225" i="35" s="1"/>
  <c r="DF223" i="35"/>
  <c r="DJ223" i="35" s="1"/>
  <c r="DF221" i="35"/>
  <c r="DJ221" i="35" s="1"/>
  <c r="DF219" i="35"/>
  <c r="DJ219" i="35" s="1"/>
  <c r="DF217" i="35"/>
  <c r="DJ217" i="35" s="1"/>
  <c r="DF215" i="35"/>
  <c r="DJ215" i="35" s="1"/>
  <c r="DF213" i="35"/>
  <c r="DJ213" i="35" s="1"/>
  <c r="DF211" i="35"/>
  <c r="DJ211" i="35" s="1"/>
  <c r="DF209" i="35"/>
  <c r="DJ209" i="35" s="1"/>
  <c r="DF207" i="35"/>
  <c r="DJ207" i="35" s="1"/>
  <c r="DF205" i="35"/>
  <c r="DJ205" i="35" s="1"/>
  <c r="DF252" i="35"/>
  <c r="DJ252" i="35" s="1"/>
  <c r="DF248" i="35"/>
  <c r="DJ248" i="35" s="1"/>
  <c r="DF244" i="35"/>
  <c r="DJ244" i="35" s="1"/>
  <c r="DF240" i="35"/>
  <c r="DJ240" i="35" s="1"/>
  <c r="DF236" i="35"/>
  <c r="DJ236" i="35" s="1"/>
  <c r="DF232" i="35"/>
  <c r="DJ232" i="35" s="1"/>
  <c r="DF228" i="35"/>
  <c r="DJ228" i="35" s="1"/>
  <c r="DF224" i="35"/>
  <c r="DJ224" i="35" s="1"/>
  <c r="DF220" i="35"/>
  <c r="DJ220" i="35" s="1"/>
  <c r="DF216" i="35"/>
  <c r="DJ216" i="35" s="1"/>
  <c r="DF212" i="35"/>
  <c r="DJ212" i="35" s="1"/>
  <c r="DF208" i="35"/>
  <c r="DJ208" i="35" s="1"/>
  <c r="DF204" i="35"/>
  <c r="DJ204" i="35" s="1"/>
  <c r="DF203" i="35"/>
  <c r="DJ203" i="35" s="1"/>
  <c r="DF218" i="35"/>
  <c r="DJ218" i="35" s="1"/>
  <c r="DF214" i="35"/>
  <c r="DJ214" i="35" s="1"/>
  <c r="DF210" i="35"/>
  <c r="DJ210" i="35" s="1"/>
  <c r="DF206" i="35"/>
  <c r="DJ206" i="35" s="1"/>
  <c r="DF200" i="35"/>
  <c r="DJ200" i="35" s="1"/>
  <c r="DF199" i="35"/>
  <c r="DJ199" i="35" s="1"/>
  <c r="DF194" i="35"/>
  <c r="DJ194" i="35" s="1"/>
  <c r="DF192" i="35"/>
  <c r="DJ192" i="35" s="1"/>
  <c r="DF190" i="35"/>
  <c r="DJ190" i="35" s="1"/>
  <c r="DF188" i="35"/>
  <c r="DJ188" i="35" s="1"/>
  <c r="DF186" i="35"/>
  <c r="DJ186" i="35" s="1"/>
  <c r="DJ154" i="35"/>
  <c r="DF156" i="35"/>
  <c r="DJ156" i="35" s="1"/>
  <c r="DF158" i="35"/>
  <c r="DJ158" i="35" s="1"/>
  <c r="DF160" i="35"/>
  <c r="DJ160" i="35" s="1"/>
  <c r="DF162" i="35"/>
  <c r="DJ162" i="35" s="1"/>
  <c r="DF164" i="35"/>
  <c r="DJ164" i="35" s="1"/>
  <c r="DF166" i="35"/>
  <c r="DJ166" i="35" s="1"/>
  <c r="DF168" i="35"/>
  <c r="DJ168" i="35" s="1"/>
  <c r="DF170" i="35"/>
  <c r="DJ170" i="35" s="1"/>
  <c r="DF172" i="35"/>
  <c r="DJ172" i="35" s="1"/>
  <c r="DF174" i="35"/>
  <c r="DJ174" i="35" s="1"/>
  <c r="DF176" i="35"/>
  <c r="DJ176" i="35" s="1"/>
  <c r="DF178" i="35"/>
  <c r="DJ178" i="35" s="1"/>
  <c r="DF180" i="35"/>
  <c r="DJ180" i="35" s="1"/>
  <c r="DF182" i="35"/>
  <c r="DJ182" i="35" s="1"/>
  <c r="DF184" i="35"/>
  <c r="DJ184" i="35" s="1"/>
  <c r="DF187" i="35"/>
  <c r="DJ187" i="35" s="1"/>
  <c r="DF195" i="35"/>
  <c r="DJ195" i="35" s="1"/>
  <c r="DF222" i="35"/>
  <c r="DJ222" i="35" s="1"/>
  <c r="DF238" i="35"/>
  <c r="DJ238" i="35" s="1"/>
  <c r="DF254" i="35"/>
  <c r="DJ254" i="35" s="1"/>
  <c r="DH131" i="43" l="1"/>
  <c r="DF132" i="43"/>
  <c r="DH132" i="43" s="1"/>
  <c r="CA136" i="43"/>
  <c r="CZ133" i="43"/>
  <c r="DB133" i="43" s="1"/>
  <c r="CO132" i="43"/>
  <c r="CO133" i="43" s="1"/>
  <c r="CW131" i="43"/>
  <c r="CH136" i="43"/>
  <c r="CJ136" i="43" s="1"/>
  <c r="DD156" i="35"/>
  <c r="DD157" i="35" s="1"/>
  <c r="DO157" i="35"/>
  <c r="DS156" i="35"/>
  <c r="DG132" i="43" l="1"/>
  <c r="CA137" i="43"/>
  <c r="CC137" i="43" s="1"/>
  <c r="CC136" i="43"/>
  <c r="DF133" i="43"/>
  <c r="DG133" i="43" s="1"/>
  <c r="CZ134" i="43"/>
  <c r="DB134" i="43" s="1"/>
  <c r="CQ132" i="43"/>
  <c r="CU132" i="43" s="1"/>
  <c r="CV132" i="43" s="1"/>
  <c r="CO134" i="43"/>
  <c r="CQ134" i="43" s="1"/>
  <c r="CQ133" i="43"/>
  <c r="CH137" i="43"/>
  <c r="CJ137" i="43" s="1"/>
  <c r="DH156" i="35"/>
  <c r="DS157" i="35"/>
  <c r="DO158" i="35"/>
  <c r="DH157" i="35"/>
  <c r="DD158" i="35"/>
  <c r="CA138" i="43" l="1"/>
  <c r="CC138" i="43" s="1"/>
  <c r="DF134" i="43"/>
  <c r="DG134" i="43" s="1"/>
  <c r="DH133" i="43"/>
  <c r="CZ135" i="43"/>
  <c r="DB135" i="43" s="1"/>
  <c r="CO135" i="43"/>
  <c r="CW132" i="43"/>
  <c r="CU133" i="43"/>
  <c r="CH138" i="43"/>
  <c r="CJ138" i="43" s="1"/>
  <c r="DO159" i="35"/>
  <c r="DS158" i="35"/>
  <c r="DD159" i="35"/>
  <c r="DH158" i="35"/>
  <c r="CA139" i="43" l="1"/>
  <c r="CC139" i="43" s="1"/>
  <c r="DF135" i="43"/>
  <c r="DG135" i="43" s="1"/>
  <c r="CZ136" i="43"/>
  <c r="DB136" i="43" s="1"/>
  <c r="DH134" i="43"/>
  <c r="CV133" i="43"/>
  <c r="CW133" i="43"/>
  <c r="CQ135" i="43"/>
  <c r="CO136" i="43"/>
  <c r="CQ136" i="43" s="1"/>
  <c r="CU134" i="43"/>
  <c r="CH139" i="43"/>
  <c r="CJ139" i="43" s="1"/>
  <c r="DS159" i="35"/>
  <c r="DO160" i="35"/>
  <c r="DH159" i="35"/>
  <c r="DD160" i="35"/>
  <c r="CA140" i="43" l="1"/>
  <c r="CC140" i="43" s="1"/>
  <c r="DF136" i="43"/>
  <c r="DG136" i="43" s="1"/>
  <c r="CZ137" i="43"/>
  <c r="DB137" i="43" s="1"/>
  <c r="DH135" i="43"/>
  <c r="CU135" i="43"/>
  <c r="CW135" i="43" s="1"/>
  <c r="CW134" i="43"/>
  <c r="CV134" i="43"/>
  <c r="CO137" i="43"/>
  <c r="CH140" i="43"/>
  <c r="CJ140" i="43" s="1"/>
  <c r="DO161" i="35"/>
  <c r="DS160" i="35"/>
  <c r="DD161" i="35"/>
  <c r="DH160" i="35"/>
  <c r="CA141" i="43" l="1"/>
  <c r="DH136" i="43"/>
  <c r="CZ138" i="43"/>
  <c r="DB138" i="43" s="1"/>
  <c r="DF137" i="43"/>
  <c r="DG137" i="43" s="1"/>
  <c r="CO138" i="43"/>
  <c r="CQ137" i="43"/>
  <c r="CU136" i="43"/>
  <c r="CV135" i="43"/>
  <c r="CH141" i="43"/>
  <c r="CJ141" i="43" s="1"/>
  <c r="DS161" i="35"/>
  <c r="DO162" i="35"/>
  <c r="DH161" i="35"/>
  <c r="DD162" i="35"/>
  <c r="CC141" i="43" l="1"/>
  <c r="CA142" i="43"/>
  <c r="CC142" i="43" s="1"/>
  <c r="CZ139" i="43"/>
  <c r="DB139" i="43" s="1"/>
  <c r="DH137" i="43"/>
  <c r="DF138" i="43"/>
  <c r="DH138" i="43" s="1"/>
  <c r="CV136" i="43"/>
  <c r="CW136" i="43"/>
  <c r="CU137" i="43"/>
  <c r="CV137" i="43" s="1"/>
  <c r="CQ138" i="43"/>
  <c r="CO139" i="43"/>
  <c r="CQ139" i="43" s="1"/>
  <c r="CH142" i="43"/>
  <c r="CJ142" i="43" s="1"/>
  <c r="DO163" i="35"/>
  <c r="DS162" i="35"/>
  <c r="DD163" i="35"/>
  <c r="DH162" i="35"/>
  <c r="CA143" i="43" l="1"/>
  <c r="CC143" i="43" s="1"/>
  <c r="CZ140" i="43"/>
  <c r="DB140" i="43" s="1"/>
  <c r="DF139" i="43"/>
  <c r="DG139" i="43" s="1"/>
  <c r="DG138" i="43"/>
  <c r="CU138" i="43"/>
  <c r="CV138" i="43" s="1"/>
  <c r="CO140" i="43"/>
  <c r="CQ140" i="43" s="1"/>
  <c r="CW137" i="43"/>
  <c r="CH143" i="43"/>
  <c r="CJ143" i="43" s="1"/>
  <c r="DS163" i="35"/>
  <c r="DO164" i="35"/>
  <c r="DH163" i="35"/>
  <c r="DD164" i="35"/>
  <c r="CA144" i="43" l="1"/>
  <c r="CC144" i="43" s="1"/>
  <c r="DH139" i="43"/>
  <c r="CZ141" i="43"/>
  <c r="DB141" i="43" s="1"/>
  <c r="DF140" i="43"/>
  <c r="DG140" i="43" s="1"/>
  <c r="CW138" i="43"/>
  <c r="CO141" i="43"/>
  <c r="CU139" i="43"/>
  <c r="CU140" i="43" s="1"/>
  <c r="CV140" i="43" s="1"/>
  <c r="CH144" i="43"/>
  <c r="CJ144" i="43" s="1"/>
  <c r="DO165" i="35"/>
  <c r="DS164" i="35"/>
  <c r="DD165" i="35"/>
  <c r="DH164" i="35"/>
  <c r="CA145" i="43" l="1"/>
  <c r="CC145" i="43" s="1"/>
  <c r="DF141" i="43"/>
  <c r="DG141" i="43" s="1"/>
  <c r="DH140" i="43"/>
  <c r="CZ142" i="43"/>
  <c r="CV139" i="43"/>
  <c r="CW139" i="43"/>
  <c r="CQ141" i="43"/>
  <c r="CO142" i="43"/>
  <c r="CO143" i="43" s="1"/>
  <c r="CW140" i="43"/>
  <c r="CH145" i="43"/>
  <c r="CJ145" i="43" s="1"/>
  <c r="DS165" i="35"/>
  <c r="DO166" i="35"/>
  <c r="DH165" i="35"/>
  <c r="DD166" i="35"/>
  <c r="CZ143" i="43" l="1"/>
  <c r="DB143" i="43" s="1"/>
  <c r="CA146" i="43"/>
  <c r="DB142" i="43"/>
  <c r="DH141" i="43"/>
  <c r="CQ143" i="43"/>
  <c r="CO144" i="43"/>
  <c r="CQ144" i="43" s="1"/>
  <c r="CQ142" i="43"/>
  <c r="CU141" i="43"/>
  <c r="CV141" i="43" s="1"/>
  <c r="CH146" i="43"/>
  <c r="CJ146" i="43" s="1"/>
  <c r="DO167" i="35"/>
  <c r="DS166" i="35"/>
  <c r="DD167" i="35"/>
  <c r="DH166" i="35"/>
  <c r="CZ144" i="43" l="1"/>
  <c r="DB144" i="43" s="1"/>
  <c r="CC146" i="43"/>
  <c r="CA147" i="43"/>
  <c r="CC147" i="43" s="1"/>
  <c r="DF142" i="43"/>
  <c r="DH142" i="43" s="1"/>
  <c r="CO145" i="43"/>
  <c r="CQ145" i="43" s="1"/>
  <c r="CU142" i="43"/>
  <c r="CV142" i="43" s="1"/>
  <c r="CW141" i="43"/>
  <c r="CH147" i="43"/>
  <c r="CJ147" i="43" s="1"/>
  <c r="DS167" i="35"/>
  <c r="DO168" i="35"/>
  <c r="DH167" i="35"/>
  <c r="DD168" i="35"/>
  <c r="CZ145" i="43" l="1"/>
  <c r="DB145" i="43" s="1"/>
  <c r="CA148" i="43"/>
  <c r="CC148" i="43" s="1"/>
  <c r="DG142" i="43"/>
  <c r="DF143" i="43"/>
  <c r="CO146" i="43"/>
  <c r="CQ146" i="43" s="1"/>
  <c r="CU143" i="43"/>
  <c r="CV143" i="43" s="1"/>
  <c r="CW142" i="43"/>
  <c r="CH148" i="43"/>
  <c r="CJ148" i="43" s="1"/>
  <c r="DO169" i="35"/>
  <c r="DS168" i="35"/>
  <c r="DD169" i="35"/>
  <c r="DH168" i="35"/>
  <c r="CZ146" i="43" l="1"/>
  <c r="CA149" i="43"/>
  <c r="CC149" i="43" s="1"/>
  <c r="DG143" i="43"/>
  <c r="DH143" i="43"/>
  <c r="DF144" i="43"/>
  <c r="CO147" i="43"/>
  <c r="CO148" i="43" s="1"/>
  <c r="CW143" i="43"/>
  <c r="CU144" i="43"/>
  <c r="CV144" i="43" s="1"/>
  <c r="CH149" i="43"/>
  <c r="CJ149" i="43" s="1"/>
  <c r="DS169" i="35"/>
  <c r="DO170" i="35"/>
  <c r="DH169" i="35"/>
  <c r="DD170" i="35"/>
  <c r="DB146" i="43" l="1"/>
  <c r="CZ147" i="43"/>
  <c r="DB147" i="43" s="1"/>
  <c r="CA150" i="43"/>
  <c r="CC150" i="43" s="1"/>
  <c r="DG144" i="43"/>
  <c r="DH144" i="43"/>
  <c r="DF145" i="43"/>
  <c r="CU145" i="43"/>
  <c r="CU146" i="43" s="1"/>
  <c r="CV146" i="43" s="1"/>
  <c r="CQ147" i="43"/>
  <c r="CW144" i="43"/>
  <c r="CO149" i="43"/>
  <c r="CQ148" i="43"/>
  <c r="CH150" i="43"/>
  <c r="CJ150" i="43" s="1"/>
  <c r="DO171" i="35"/>
  <c r="DS170" i="35"/>
  <c r="DD171" i="35"/>
  <c r="DH170" i="35"/>
  <c r="CZ148" i="43" l="1"/>
  <c r="DB148" i="43" s="1"/>
  <c r="CA151" i="43"/>
  <c r="CC151" i="43" s="1"/>
  <c r="DG145" i="43"/>
  <c r="DH145" i="43"/>
  <c r="DF146" i="43"/>
  <c r="DF147" i="43" s="1"/>
  <c r="CW145" i="43"/>
  <c r="CW146" i="43"/>
  <c r="CV145" i="43"/>
  <c r="CU147" i="43"/>
  <c r="CV147" i="43" s="1"/>
  <c r="CQ149" i="43"/>
  <c r="CO150" i="43"/>
  <c r="CQ150" i="43" s="1"/>
  <c r="CH151" i="43"/>
  <c r="CJ151" i="43" s="1"/>
  <c r="DS171" i="35"/>
  <c r="DO172" i="35"/>
  <c r="DH171" i="35"/>
  <c r="DD172" i="35"/>
  <c r="CZ149" i="43" l="1"/>
  <c r="CZ150" i="43" s="1"/>
  <c r="DB150" i="43" s="1"/>
  <c r="DF148" i="43"/>
  <c r="CA152" i="43"/>
  <c r="CC152" i="43" s="1"/>
  <c r="DG147" i="43"/>
  <c r="DH147" i="43"/>
  <c r="DG146" i="43"/>
  <c r="DH146" i="43"/>
  <c r="CW147" i="43"/>
  <c r="CO151" i="43"/>
  <c r="CQ151" i="43" s="1"/>
  <c r="CU148" i="43"/>
  <c r="CW148" i="43" s="1"/>
  <c r="CH152" i="43"/>
  <c r="CJ152" i="43" s="1"/>
  <c r="DO173" i="35"/>
  <c r="DS172" i="35"/>
  <c r="DD173" i="35"/>
  <c r="DH172" i="35"/>
  <c r="DB149" i="43" l="1"/>
  <c r="DF149" i="43" s="1"/>
  <c r="CZ151" i="43"/>
  <c r="DB151" i="43" s="1"/>
  <c r="DF151" i="43" s="1"/>
  <c r="DG148" i="43"/>
  <c r="DH148" i="43"/>
  <c r="CA153" i="43"/>
  <c r="CV148" i="43"/>
  <c r="CO152" i="43"/>
  <c r="CU149" i="43"/>
  <c r="CV149" i="43" s="1"/>
  <c r="CH153" i="43"/>
  <c r="CJ153" i="43" s="1"/>
  <c r="DS173" i="35"/>
  <c r="DO174" i="35"/>
  <c r="DH173" i="35"/>
  <c r="DD174" i="35"/>
  <c r="DF150" i="43" l="1"/>
  <c r="DG149" i="43"/>
  <c r="DH149" i="43"/>
  <c r="CZ152" i="43"/>
  <c r="DB152" i="43" s="1"/>
  <c r="DF152" i="43" s="1"/>
  <c r="DG152" i="43" s="1"/>
  <c r="CC153" i="43"/>
  <c r="CA154" i="43"/>
  <c r="CC154" i="43" s="1"/>
  <c r="DG151" i="43"/>
  <c r="DH151" i="43"/>
  <c r="CW149" i="43"/>
  <c r="CQ152" i="43"/>
  <c r="CO153" i="43"/>
  <c r="CQ153" i="43" s="1"/>
  <c r="CU150" i="43"/>
  <c r="CU151" i="43" s="1"/>
  <c r="CH154" i="43"/>
  <c r="CJ154" i="43" s="1"/>
  <c r="DO175" i="35"/>
  <c r="DS174" i="35"/>
  <c r="DD175" i="35"/>
  <c r="DH174" i="35"/>
  <c r="CZ153" i="43" l="1"/>
  <c r="DB153" i="43" s="1"/>
  <c r="DF153" i="43" s="1"/>
  <c r="DG150" i="43"/>
  <c r="DH150" i="43"/>
  <c r="CA155" i="43"/>
  <c r="CC155" i="43" s="1"/>
  <c r="DH152" i="43"/>
  <c r="CV150" i="43"/>
  <c r="CW150" i="43"/>
  <c r="CO154" i="43"/>
  <c r="CQ154" i="43" s="1"/>
  <c r="CU152" i="43"/>
  <c r="CV151" i="43"/>
  <c r="CW151" i="43"/>
  <c r="CH155" i="43"/>
  <c r="DS175" i="35"/>
  <c r="DO176" i="35"/>
  <c r="DH175" i="35"/>
  <c r="DD176" i="35"/>
  <c r="CZ154" i="43" l="1"/>
  <c r="DB154" i="43" s="1"/>
  <c r="DF154" i="43" s="1"/>
  <c r="DG154" i="43" s="1"/>
  <c r="CA156" i="43"/>
  <c r="CC156" i="43" s="1"/>
  <c r="DG153" i="43"/>
  <c r="DH153" i="43"/>
  <c r="CO155" i="43"/>
  <c r="CQ155" i="43" s="1"/>
  <c r="CV152" i="43"/>
  <c r="CW152" i="43"/>
  <c r="CU153" i="43"/>
  <c r="CJ155" i="43"/>
  <c r="CH156" i="43"/>
  <c r="CJ156" i="43" s="1"/>
  <c r="DO177" i="35"/>
  <c r="DS176" i="35"/>
  <c r="DD177" i="35"/>
  <c r="DH176" i="35"/>
  <c r="CZ155" i="43" l="1"/>
  <c r="DB155" i="43" s="1"/>
  <c r="DF155" i="43" s="1"/>
  <c r="DG155" i="43" s="1"/>
  <c r="DH154" i="43"/>
  <c r="CA157" i="43"/>
  <c r="CC157" i="43" s="1"/>
  <c r="CO156" i="43"/>
  <c r="CQ156" i="43" s="1"/>
  <c r="CU154" i="43"/>
  <c r="CU155" i="43" s="1"/>
  <c r="CV153" i="43"/>
  <c r="CW153" i="43"/>
  <c r="CH157" i="43"/>
  <c r="CJ157" i="43" s="1"/>
  <c r="DS177" i="35"/>
  <c r="DO178" i="35"/>
  <c r="DH177" i="35"/>
  <c r="DD178" i="35"/>
  <c r="DH155" i="43" l="1"/>
  <c r="CZ156" i="43"/>
  <c r="DB156" i="43" s="1"/>
  <c r="DF156" i="43" s="1"/>
  <c r="DG156" i="43" s="1"/>
  <c r="CA158" i="43"/>
  <c r="CC158" i="43" s="1"/>
  <c r="CO157" i="43"/>
  <c r="CO158" i="43" s="1"/>
  <c r="CQ158" i="43" s="1"/>
  <c r="CV154" i="43"/>
  <c r="CW154" i="43"/>
  <c r="CV155" i="43"/>
  <c r="CW155" i="43"/>
  <c r="CU156" i="43"/>
  <c r="CH158" i="43"/>
  <c r="DO179" i="35"/>
  <c r="DS178" i="35"/>
  <c r="DD179" i="35"/>
  <c r="DH178" i="35"/>
  <c r="DH156" i="43" l="1"/>
  <c r="CZ157" i="43"/>
  <c r="DB157" i="43" s="1"/>
  <c r="DF157" i="43" s="1"/>
  <c r="DG157" i="43" s="1"/>
  <c r="CA159" i="43"/>
  <c r="CC159" i="43" s="1"/>
  <c r="CO159" i="43"/>
  <c r="CQ159" i="43" s="1"/>
  <c r="CQ157" i="43"/>
  <c r="CU157" i="43" s="1"/>
  <c r="CV156" i="43"/>
  <c r="CW156" i="43"/>
  <c r="CH159" i="43"/>
  <c r="CJ159" i="43" s="1"/>
  <c r="CJ158" i="43"/>
  <c r="CE70" i="43"/>
  <c r="CE73" i="43"/>
  <c r="CE72" i="43"/>
  <c r="CE71" i="43"/>
  <c r="CE74" i="43"/>
  <c r="BK22" i="43"/>
  <c r="DS179" i="35"/>
  <c r="DO180" i="35"/>
  <c r="DH179" i="35"/>
  <c r="DD180" i="35"/>
  <c r="CZ158" i="43" l="1"/>
  <c r="DB158" i="43" s="1"/>
  <c r="DF158" i="43" s="1"/>
  <c r="DG158" i="43" s="1"/>
  <c r="DH157" i="43"/>
  <c r="CA160" i="43"/>
  <c r="CC160" i="43" s="1"/>
  <c r="CV157" i="43"/>
  <c r="CW157" i="43"/>
  <c r="CU158" i="43"/>
  <c r="CU159" i="43" s="1"/>
  <c r="CO160" i="43"/>
  <c r="CQ160" i="43" s="1"/>
  <c r="CH160" i="43"/>
  <c r="CJ160" i="43" s="1"/>
  <c r="DO181" i="35"/>
  <c r="DS180" i="35"/>
  <c r="DD181" i="35"/>
  <c r="DH180" i="35"/>
  <c r="DH158" i="43" l="1"/>
  <c r="CZ159" i="43"/>
  <c r="DB159" i="43" s="1"/>
  <c r="DF159" i="43" s="1"/>
  <c r="DG159" i="43" s="1"/>
  <c r="CA161" i="43"/>
  <c r="CW158" i="43"/>
  <c r="CO161" i="43"/>
  <c r="CV158" i="43"/>
  <c r="CU160" i="43"/>
  <c r="CV159" i="43"/>
  <c r="CW159" i="43"/>
  <c r="CH161" i="43"/>
  <c r="CJ161" i="43" s="1"/>
  <c r="DS181" i="35"/>
  <c r="DO182" i="35"/>
  <c r="DH181" i="35"/>
  <c r="DD182" i="35"/>
  <c r="DH159" i="43" l="1"/>
  <c r="CZ160" i="43"/>
  <c r="DB160" i="43" s="1"/>
  <c r="DF160" i="43" s="1"/>
  <c r="DH160" i="43" s="1"/>
  <c r="CC161" i="43"/>
  <c r="CA162" i="43"/>
  <c r="CC162" i="43" s="1"/>
  <c r="CQ161" i="43"/>
  <c r="CU161" i="43" s="1"/>
  <c r="CO162" i="43"/>
  <c r="CQ162" i="43" s="1"/>
  <c r="CV160" i="43"/>
  <c r="CW160" i="43"/>
  <c r="CH162" i="43"/>
  <c r="DO183" i="35"/>
  <c r="DS182" i="35"/>
  <c r="DD183" i="35"/>
  <c r="DH182" i="35"/>
  <c r="CZ161" i="43" l="1"/>
  <c r="DB161" i="43" s="1"/>
  <c r="DF161" i="43" s="1"/>
  <c r="CA163" i="43"/>
  <c r="CC163" i="43" s="1"/>
  <c r="DG160" i="43"/>
  <c r="CO163" i="43"/>
  <c r="CQ163" i="43" s="1"/>
  <c r="CU162" i="43"/>
  <c r="CW161" i="43"/>
  <c r="CV161" i="43"/>
  <c r="CH163" i="43"/>
  <c r="CJ163" i="43" s="1"/>
  <c r="CJ162" i="43"/>
  <c r="DS183" i="35"/>
  <c r="DO184" i="35"/>
  <c r="DH183" i="35"/>
  <c r="DD184" i="35"/>
  <c r="CZ162" i="43" l="1"/>
  <c r="DB162" i="43" s="1"/>
  <c r="DF162" i="43" s="1"/>
  <c r="DG162" i="43" s="1"/>
  <c r="CA164" i="43"/>
  <c r="DG161" i="43"/>
  <c r="DH161" i="43"/>
  <c r="CO164" i="43"/>
  <c r="CQ164" i="43" s="1"/>
  <c r="CW162" i="43"/>
  <c r="CV162" i="43"/>
  <c r="CU163" i="43"/>
  <c r="CH164" i="43"/>
  <c r="CJ164" i="43" s="1"/>
  <c r="DO185" i="35"/>
  <c r="DS184" i="35"/>
  <c r="DD185" i="35"/>
  <c r="DH184" i="35"/>
  <c r="CZ163" i="43" l="1"/>
  <c r="DB163" i="43" s="1"/>
  <c r="DF163" i="43" s="1"/>
  <c r="CC164" i="43"/>
  <c r="CA165" i="43"/>
  <c r="CC165" i="43" s="1"/>
  <c r="DH162" i="43"/>
  <c r="CO165" i="43"/>
  <c r="CO166" i="43" s="1"/>
  <c r="CV163" i="43"/>
  <c r="CW163" i="43"/>
  <c r="CU164" i="43"/>
  <c r="CH165" i="43"/>
  <c r="CJ165" i="43" s="1"/>
  <c r="DS185" i="35"/>
  <c r="DO186" i="35"/>
  <c r="DH185" i="35"/>
  <c r="DD186" i="35"/>
  <c r="CZ164" i="43" l="1"/>
  <c r="CA166" i="43"/>
  <c r="CC166" i="43" s="1"/>
  <c r="DG163" i="43"/>
  <c r="DH163" i="43"/>
  <c r="CO167" i="43"/>
  <c r="CQ167" i="43" s="1"/>
  <c r="CQ166" i="43"/>
  <c r="CQ165" i="43"/>
  <c r="CU165" i="43" s="1"/>
  <c r="CV164" i="43"/>
  <c r="CW164" i="43"/>
  <c r="CH166" i="43"/>
  <c r="CJ166" i="43" s="1"/>
  <c r="DO187" i="35"/>
  <c r="DS186" i="35"/>
  <c r="DD187" i="35"/>
  <c r="DH186" i="35"/>
  <c r="DB164" i="43" l="1"/>
  <c r="DF164" i="43" s="1"/>
  <c r="DG164" i="43" s="1"/>
  <c r="CZ165" i="43"/>
  <c r="DB165" i="43" s="1"/>
  <c r="DF165" i="43" s="1"/>
  <c r="CA167" i="43"/>
  <c r="CC167" i="43" s="1"/>
  <c r="DH164" i="43"/>
  <c r="CO168" i="43"/>
  <c r="CQ168" i="43" s="1"/>
  <c r="CV165" i="43"/>
  <c r="CW165" i="43"/>
  <c r="CU166" i="43"/>
  <c r="CH167" i="43"/>
  <c r="CJ167" i="43" s="1"/>
  <c r="DS187" i="35"/>
  <c r="DO188" i="35"/>
  <c r="DH187" i="35"/>
  <c r="DD188" i="35"/>
  <c r="CZ166" i="43" l="1"/>
  <c r="DB166" i="43" s="1"/>
  <c r="DF166" i="43" s="1"/>
  <c r="CA168" i="43"/>
  <c r="CC168" i="43" s="1"/>
  <c r="DG165" i="43"/>
  <c r="DH165" i="43"/>
  <c r="CO169" i="43"/>
  <c r="CQ169" i="43" s="1"/>
  <c r="CW166" i="43"/>
  <c r="CV166" i="43"/>
  <c r="CU167" i="43"/>
  <c r="CU168" i="43" s="1"/>
  <c r="CH168" i="43"/>
  <c r="CJ168" i="43" s="1"/>
  <c r="DO189" i="35"/>
  <c r="DS188" i="35"/>
  <c r="DD189" i="35"/>
  <c r="DH188" i="35"/>
  <c r="CZ167" i="43" l="1"/>
  <c r="CA169" i="43"/>
  <c r="CC169" i="43" s="1"/>
  <c r="DH166" i="43"/>
  <c r="DG166" i="43"/>
  <c r="CO170" i="43"/>
  <c r="CQ170" i="43" s="1"/>
  <c r="CS157" i="43" s="1"/>
  <c r="CW168" i="43"/>
  <c r="CV168" i="43"/>
  <c r="CV167" i="43"/>
  <c r="CW167" i="43"/>
  <c r="CU169" i="43"/>
  <c r="CH169" i="43"/>
  <c r="CJ169" i="43" s="1"/>
  <c r="DS189" i="35"/>
  <c r="DO190" i="35"/>
  <c r="DH189" i="35"/>
  <c r="DD190" i="35"/>
  <c r="DB167" i="43" l="1"/>
  <c r="DF167" i="43" s="1"/>
  <c r="DG167" i="43" s="1"/>
  <c r="CZ168" i="43"/>
  <c r="DB168" i="43" s="1"/>
  <c r="DF168" i="43" s="1"/>
  <c r="DG168" i="43" s="1"/>
  <c r="DD126" i="43"/>
  <c r="CA170" i="43"/>
  <c r="CC170" i="43" s="1"/>
  <c r="DD106" i="43"/>
  <c r="DD123" i="43"/>
  <c r="DD141" i="43"/>
  <c r="DD85" i="43"/>
  <c r="DD111" i="43"/>
  <c r="DD154" i="43"/>
  <c r="DD134" i="43"/>
  <c r="DD98" i="43"/>
  <c r="DD146" i="43"/>
  <c r="DD152" i="43"/>
  <c r="DD124" i="43"/>
  <c r="DD133" i="43"/>
  <c r="DD73" i="43"/>
  <c r="DD95" i="43"/>
  <c r="DD101" i="43"/>
  <c r="DD103" i="43"/>
  <c r="DD157" i="43"/>
  <c r="DD104" i="43"/>
  <c r="DD158" i="43"/>
  <c r="DD140" i="43"/>
  <c r="DD128" i="43"/>
  <c r="DD130" i="43"/>
  <c r="DD151" i="43"/>
  <c r="DD118" i="43"/>
  <c r="DD112" i="43"/>
  <c r="DD94" i="43"/>
  <c r="DD81" i="43"/>
  <c r="DD129" i="43"/>
  <c r="DD109" i="43"/>
  <c r="DD153" i="43"/>
  <c r="DD89" i="43"/>
  <c r="DD138" i="43"/>
  <c r="DH167" i="43"/>
  <c r="DD125" i="43"/>
  <c r="DD161" i="43"/>
  <c r="DD143" i="43"/>
  <c r="DD75" i="43"/>
  <c r="DD150" i="43"/>
  <c r="DD166" i="43"/>
  <c r="DD83" i="43"/>
  <c r="DD119" i="43"/>
  <c r="DD71" i="43"/>
  <c r="DD144" i="43"/>
  <c r="DD145" i="43"/>
  <c r="DD142" i="43"/>
  <c r="DD117" i="43"/>
  <c r="DD131" i="43"/>
  <c r="DD105" i="43"/>
  <c r="DD148" i="43"/>
  <c r="DD160" i="43"/>
  <c r="DD76" i="43"/>
  <c r="DD149" i="43"/>
  <c r="DD82" i="43"/>
  <c r="DD74" i="43"/>
  <c r="DD79" i="43"/>
  <c r="DD137" i="43"/>
  <c r="DD136" i="43"/>
  <c r="DD99" i="43"/>
  <c r="DD107" i="43"/>
  <c r="DD120" i="43"/>
  <c r="DD147" i="43"/>
  <c r="DD122" i="43"/>
  <c r="DD155" i="43"/>
  <c r="DD72" i="43"/>
  <c r="DD87" i="43"/>
  <c r="DD132" i="43"/>
  <c r="DD159" i="43"/>
  <c r="DD121" i="43"/>
  <c r="DD165" i="43"/>
  <c r="DD156" i="43"/>
  <c r="DD113" i="43"/>
  <c r="DD115" i="43"/>
  <c r="DD84" i="43"/>
  <c r="DD77" i="43"/>
  <c r="DD108" i="43"/>
  <c r="DD93" i="43"/>
  <c r="DD139" i="43"/>
  <c r="DD78" i="43"/>
  <c r="DD135" i="43"/>
  <c r="DD100" i="43"/>
  <c r="DD164" i="43"/>
  <c r="DD88" i="43"/>
  <c r="DD114" i="43"/>
  <c r="DD70" i="43"/>
  <c r="DD92" i="43"/>
  <c r="DD91" i="43"/>
  <c r="DD116" i="43"/>
  <c r="DD162" i="43"/>
  <c r="DD96" i="43"/>
  <c r="DD127" i="43"/>
  <c r="DD90" i="43"/>
  <c r="DD86" i="43"/>
  <c r="DD110" i="43"/>
  <c r="DD102" i="43"/>
  <c r="DD97" i="43"/>
  <c r="DD80" i="43"/>
  <c r="CS82" i="43"/>
  <c r="CS123" i="43"/>
  <c r="CS148" i="43"/>
  <c r="CS161" i="43"/>
  <c r="CS112" i="43"/>
  <c r="CS139" i="43"/>
  <c r="CS166" i="43"/>
  <c r="CS131" i="43"/>
  <c r="CS93" i="43"/>
  <c r="CS158" i="43"/>
  <c r="CS98" i="43"/>
  <c r="CS96" i="43"/>
  <c r="CS119" i="43"/>
  <c r="CS152" i="43"/>
  <c r="CS104" i="43"/>
  <c r="CS73" i="43"/>
  <c r="CS160" i="43"/>
  <c r="CS156" i="43"/>
  <c r="CS140" i="43"/>
  <c r="CS138" i="43"/>
  <c r="CS86" i="43"/>
  <c r="CS92" i="43"/>
  <c r="CS128" i="43"/>
  <c r="CS77" i="43"/>
  <c r="CS115" i="43"/>
  <c r="CS170" i="43"/>
  <c r="CS169" i="43"/>
  <c r="CS118" i="43"/>
  <c r="CS74" i="43"/>
  <c r="CS126" i="43"/>
  <c r="CS79" i="43"/>
  <c r="CS76" i="43"/>
  <c r="CS150" i="43"/>
  <c r="CS132" i="43"/>
  <c r="CS124" i="43"/>
  <c r="CS168" i="43"/>
  <c r="CS136" i="43"/>
  <c r="CS155" i="43"/>
  <c r="CS80" i="43"/>
  <c r="CS109" i="43"/>
  <c r="CS95" i="43"/>
  <c r="CS142" i="43"/>
  <c r="CS125" i="43"/>
  <c r="CS103" i="43"/>
  <c r="CS167" i="43"/>
  <c r="CS143" i="43"/>
  <c r="CS120" i="43"/>
  <c r="CS114" i="43"/>
  <c r="CS108" i="43"/>
  <c r="CS88" i="43"/>
  <c r="CS164" i="43"/>
  <c r="CS116" i="43"/>
  <c r="CS99" i="43"/>
  <c r="CS107" i="43"/>
  <c r="CS144" i="43"/>
  <c r="CS159" i="43"/>
  <c r="CS72" i="43"/>
  <c r="CS163" i="43"/>
  <c r="CS84" i="43"/>
  <c r="CS153" i="43"/>
  <c r="CS130" i="43"/>
  <c r="CS100" i="43"/>
  <c r="CS97" i="43"/>
  <c r="CS106" i="43"/>
  <c r="CS110" i="43"/>
  <c r="CS87" i="43"/>
  <c r="CS145" i="43"/>
  <c r="CS83" i="43"/>
  <c r="CS101" i="43"/>
  <c r="CS135" i="43"/>
  <c r="CS91" i="43"/>
  <c r="CS90" i="43"/>
  <c r="CS137" i="43"/>
  <c r="CS122" i="43"/>
  <c r="CS151" i="43"/>
  <c r="CS117" i="43"/>
  <c r="CS149" i="43"/>
  <c r="CS154" i="43"/>
  <c r="CS147" i="43"/>
  <c r="CS70" i="43"/>
  <c r="CS113" i="43"/>
  <c r="CS165" i="43"/>
  <c r="CS81" i="43"/>
  <c r="CS141" i="43"/>
  <c r="CS129" i="43"/>
  <c r="CS133" i="43"/>
  <c r="CS102" i="43"/>
  <c r="CS75" i="43"/>
  <c r="CS146" i="43"/>
  <c r="CS78" i="43"/>
  <c r="CS71" i="43"/>
  <c r="CS105" i="43"/>
  <c r="CS94" i="43"/>
  <c r="CS127" i="43"/>
  <c r="CS111" i="43"/>
  <c r="CS121" i="43"/>
  <c r="CS162" i="43"/>
  <c r="CS89" i="43"/>
  <c r="CS134" i="43"/>
  <c r="CS85" i="43"/>
  <c r="CU170" i="43"/>
  <c r="CV169" i="43"/>
  <c r="CW169" i="43"/>
  <c r="CH170" i="43"/>
  <c r="CJ170" i="43" s="1"/>
  <c r="CL146" i="43" s="1"/>
  <c r="DO191" i="35"/>
  <c r="DS190" i="35"/>
  <c r="DD191" i="35"/>
  <c r="DH190" i="35"/>
  <c r="DD167" i="43" l="1"/>
  <c r="CZ169" i="43"/>
  <c r="DB169" i="43" s="1"/>
  <c r="DH168" i="43"/>
  <c r="CV94" i="43"/>
  <c r="CW95" i="43" s="1"/>
  <c r="CV71" i="43"/>
  <c r="CW72" i="43" s="1"/>
  <c r="CV70" i="43"/>
  <c r="CW71" i="43" s="1"/>
  <c r="CV73" i="43"/>
  <c r="CW74" i="43" s="1"/>
  <c r="CV72" i="43"/>
  <c r="CW73" i="43" s="1"/>
  <c r="CV74" i="43"/>
  <c r="CL139" i="43"/>
  <c r="CL82" i="43"/>
  <c r="CL116" i="43"/>
  <c r="CL110" i="43"/>
  <c r="CL109" i="43"/>
  <c r="CL102" i="43"/>
  <c r="CE168" i="43"/>
  <c r="CE170" i="43"/>
  <c r="CE169" i="43"/>
  <c r="CE84" i="43"/>
  <c r="CE76" i="43"/>
  <c r="CE95" i="43"/>
  <c r="CE81" i="43"/>
  <c r="CE85" i="43"/>
  <c r="CE152" i="43"/>
  <c r="CE82" i="43"/>
  <c r="CE127" i="43"/>
  <c r="CE89" i="43"/>
  <c r="CE101" i="43"/>
  <c r="CE96" i="43"/>
  <c r="CE110" i="43"/>
  <c r="CE160" i="43"/>
  <c r="CE143" i="43"/>
  <c r="CE118" i="43"/>
  <c r="CE129" i="43"/>
  <c r="CE112" i="43"/>
  <c r="CE128" i="43"/>
  <c r="CE92" i="43"/>
  <c r="CE137" i="43"/>
  <c r="CE100" i="43"/>
  <c r="CE122" i="43"/>
  <c r="CE78" i="43"/>
  <c r="CE83" i="43"/>
  <c r="CE157" i="43"/>
  <c r="CE147" i="43"/>
  <c r="CE79" i="43"/>
  <c r="CE87" i="43"/>
  <c r="CE93" i="43"/>
  <c r="CE138" i="43"/>
  <c r="CE75" i="43"/>
  <c r="CE86" i="43"/>
  <c r="CE145" i="43"/>
  <c r="CE94" i="43"/>
  <c r="CE125" i="43"/>
  <c r="CE91" i="43"/>
  <c r="CE131" i="43"/>
  <c r="CE132" i="43"/>
  <c r="CE126" i="43"/>
  <c r="CE159" i="43"/>
  <c r="CE107" i="43"/>
  <c r="CE153" i="43"/>
  <c r="CE142" i="43"/>
  <c r="CE162" i="43"/>
  <c r="CE146" i="43"/>
  <c r="CE149" i="43"/>
  <c r="CE80" i="43"/>
  <c r="CE113" i="43"/>
  <c r="CE105" i="43"/>
  <c r="CE77" i="43"/>
  <c r="CE141" i="43"/>
  <c r="CE117" i="43"/>
  <c r="CE114" i="43"/>
  <c r="CE99" i="43"/>
  <c r="CE134" i="43"/>
  <c r="CE88" i="43"/>
  <c r="CE139" i="43"/>
  <c r="CE104" i="43"/>
  <c r="CE124" i="43"/>
  <c r="CE119" i="43"/>
  <c r="CE155" i="43"/>
  <c r="CE150" i="43"/>
  <c r="CE161" i="43"/>
  <c r="CE156" i="43"/>
  <c r="CE103" i="43"/>
  <c r="CE121" i="43"/>
  <c r="CE97" i="43"/>
  <c r="CE116" i="43"/>
  <c r="CE111" i="43"/>
  <c r="CE148" i="43"/>
  <c r="CE98" i="43"/>
  <c r="CE123" i="43"/>
  <c r="CE120" i="43"/>
  <c r="CE144" i="43"/>
  <c r="CE106" i="43"/>
  <c r="CE130" i="43"/>
  <c r="CE108" i="43"/>
  <c r="CE90" i="43"/>
  <c r="CE140" i="43"/>
  <c r="CE102" i="43"/>
  <c r="CE135" i="43"/>
  <c r="CE163" i="43"/>
  <c r="CE115" i="43"/>
  <c r="CE109" i="43"/>
  <c r="CE151" i="43"/>
  <c r="CE133" i="43"/>
  <c r="CE158" i="43"/>
  <c r="CE164" i="43"/>
  <c r="CE154" i="43"/>
  <c r="CE136" i="43"/>
  <c r="CE165" i="43"/>
  <c r="CE166" i="43"/>
  <c r="CE167" i="43"/>
  <c r="CV93" i="43"/>
  <c r="CW94" i="43" s="1"/>
  <c r="CV170" i="43"/>
  <c r="CW170" i="43"/>
  <c r="CV92" i="43"/>
  <c r="CW93" i="43" s="1"/>
  <c r="CV96" i="43"/>
  <c r="CV95" i="43"/>
  <c r="CW96" i="43" s="1"/>
  <c r="CL73" i="43"/>
  <c r="CL162" i="43"/>
  <c r="CL170" i="43"/>
  <c r="CL132" i="43"/>
  <c r="CL114" i="43"/>
  <c r="CL83" i="43"/>
  <c r="CL101" i="43"/>
  <c r="CL118" i="43"/>
  <c r="CL123" i="43"/>
  <c r="CL90" i="43"/>
  <c r="CL70" i="43"/>
  <c r="CL75" i="43"/>
  <c r="CL143" i="43"/>
  <c r="CL159" i="43"/>
  <c r="CL74" i="43"/>
  <c r="CL111" i="43"/>
  <c r="CL78" i="43"/>
  <c r="CL130" i="43"/>
  <c r="CL81" i="43"/>
  <c r="CL161" i="43"/>
  <c r="CL77" i="43"/>
  <c r="CL169" i="43"/>
  <c r="CL79" i="43"/>
  <c r="CL154" i="43"/>
  <c r="CL108" i="43"/>
  <c r="CL125" i="43"/>
  <c r="CL91" i="43"/>
  <c r="CL151" i="43"/>
  <c r="CL93" i="43"/>
  <c r="CL96" i="43"/>
  <c r="CL72" i="43"/>
  <c r="CL142" i="43"/>
  <c r="CL107" i="43"/>
  <c r="CL135" i="43"/>
  <c r="CL137" i="43"/>
  <c r="CL85" i="43"/>
  <c r="CL153" i="43"/>
  <c r="CL166" i="43"/>
  <c r="CL134" i="43"/>
  <c r="CL164" i="43"/>
  <c r="CL76" i="43"/>
  <c r="CL168" i="43"/>
  <c r="CL131" i="43"/>
  <c r="CL105" i="43"/>
  <c r="CL165" i="43"/>
  <c r="CL129" i="43"/>
  <c r="CL140" i="43"/>
  <c r="CL97" i="43"/>
  <c r="CL71" i="43"/>
  <c r="CL126" i="43"/>
  <c r="CL138" i="43"/>
  <c r="CL92" i="43"/>
  <c r="CL80" i="43"/>
  <c r="CL147" i="43"/>
  <c r="CL144" i="43"/>
  <c r="CL133" i="43"/>
  <c r="CL89" i="43"/>
  <c r="CL167" i="43"/>
  <c r="CL141" i="43"/>
  <c r="CL158" i="43"/>
  <c r="CL94" i="43"/>
  <c r="CL145" i="43"/>
  <c r="CL160" i="43"/>
  <c r="CL128" i="43"/>
  <c r="CL156" i="43"/>
  <c r="CL150" i="43"/>
  <c r="CL124" i="43"/>
  <c r="CL84" i="43"/>
  <c r="CL117" i="43"/>
  <c r="CL163" i="43"/>
  <c r="CL155" i="43"/>
  <c r="CL100" i="43"/>
  <c r="CL113" i="43"/>
  <c r="CL99" i="43"/>
  <c r="CL120" i="43"/>
  <c r="CL103" i="43"/>
  <c r="CL152" i="43"/>
  <c r="CL122" i="43"/>
  <c r="CL95" i="43"/>
  <c r="CL115" i="43"/>
  <c r="CL148" i="43"/>
  <c r="CL121" i="43"/>
  <c r="CL119" i="43"/>
  <c r="CL87" i="43"/>
  <c r="CL98" i="43"/>
  <c r="CL136" i="43"/>
  <c r="CL106" i="43"/>
  <c r="CL88" i="43"/>
  <c r="CL86" i="43"/>
  <c r="CL157" i="43"/>
  <c r="CL127" i="43"/>
  <c r="CL112" i="43"/>
  <c r="CL149" i="43"/>
  <c r="CL104" i="43"/>
  <c r="DS191" i="35"/>
  <c r="DO192" i="35"/>
  <c r="DH191" i="35"/>
  <c r="DD192" i="35"/>
  <c r="DD168" i="43" l="1"/>
  <c r="DF169" i="43"/>
  <c r="DG169" i="43" s="1"/>
  <c r="CZ170" i="43"/>
  <c r="DB170" i="43" s="1"/>
  <c r="DG74" i="43"/>
  <c r="DG73" i="43"/>
  <c r="DH74" i="43" s="1"/>
  <c r="DG71" i="43"/>
  <c r="DH72" i="43" s="1"/>
  <c r="DG72" i="43"/>
  <c r="DH73" i="43" s="1"/>
  <c r="DG70" i="43"/>
  <c r="DH71" i="43" s="1"/>
  <c r="DG99" i="43"/>
  <c r="DH100" i="43" s="1"/>
  <c r="DG101" i="43"/>
  <c r="DG100" i="43"/>
  <c r="DH101" i="43" s="1"/>
  <c r="DG97" i="43"/>
  <c r="DH98" i="43" s="1"/>
  <c r="DG98" i="43"/>
  <c r="DH99" i="43" s="1"/>
  <c r="DO193" i="35"/>
  <c r="DS192" i="35"/>
  <c r="DD193" i="35"/>
  <c r="DH192" i="35"/>
  <c r="DD163" i="43" l="1"/>
  <c r="DD169" i="43"/>
  <c r="DD170" i="43"/>
  <c r="BK27" i="43" s="1"/>
  <c r="AQ12" i="43" s="1"/>
  <c r="BB16" i="43" s="1"/>
  <c r="BB26" i="41" s="1"/>
  <c r="DR26" i="41" s="1"/>
  <c r="DF170" i="43"/>
  <c r="DG170" i="43" s="1"/>
  <c r="DH169" i="43"/>
  <c r="DS193" i="35"/>
  <c r="DO194" i="35"/>
  <c r="DH193" i="35"/>
  <c r="DD194" i="35"/>
  <c r="DH170" i="43" l="1"/>
  <c r="DO195" i="35"/>
  <c r="DS194" i="35"/>
  <c r="DD195" i="35"/>
  <c r="DH194" i="35"/>
  <c r="DS195" i="35" l="1"/>
  <c r="DO196" i="35"/>
  <c r="DD196" i="35"/>
  <c r="DH195" i="35"/>
  <c r="DO197" i="35" l="1"/>
  <c r="DS196" i="35"/>
  <c r="DD197" i="35"/>
  <c r="DH196" i="35"/>
  <c r="DS197" i="35" l="1"/>
  <c r="DO198" i="35"/>
  <c r="DD198" i="35"/>
  <c r="DH197" i="35"/>
  <c r="DO199" i="35" l="1"/>
  <c r="DS198" i="35"/>
  <c r="DH198" i="35"/>
  <c r="DD199" i="35"/>
  <c r="DS199" i="35" l="1"/>
  <c r="DO200" i="35"/>
  <c r="DD200" i="35"/>
  <c r="DH199" i="35"/>
  <c r="DO201" i="35" l="1"/>
  <c r="DS200" i="35"/>
  <c r="DD201" i="35"/>
  <c r="DH200" i="35"/>
  <c r="DO202" i="35" l="1"/>
  <c r="DS201" i="35"/>
  <c r="DD202" i="35"/>
  <c r="DH201" i="35"/>
  <c r="DO203" i="35" l="1"/>
  <c r="DS202" i="35"/>
  <c r="DH202" i="35"/>
  <c r="DD203" i="35"/>
  <c r="DS203" i="35" l="1"/>
  <c r="DO204" i="35"/>
  <c r="DD204" i="35"/>
  <c r="DH203" i="35"/>
  <c r="DO205" i="35" l="1"/>
  <c r="DS204" i="35"/>
  <c r="DH204" i="35"/>
  <c r="DD205" i="35"/>
  <c r="DS205" i="35" l="1"/>
  <c r="DO206" i="35"/>
  <c r="DD206" i="35"/>
  <c r="DH205" i="35"/>
  <c r="DO207" i="35" l="1"/>
  <c r="DS206" i="35"/>
  <c r="DH206" i="35"/>
  <c r="DD207" i="35"/>
  <c r="DS207" i="35" l="1"/>
  <c r="DO208" i="35"/>
  <c r="DD208" i="35"/>
  <c r="DH207" i="35"/>
  <c r="DO209" i="35" l="1"/>
  <c r="DS208" i="35"/>
  <c r="DH208" i="35"/>
  <c r="DD209" i="35"/>
  <c r="DS209" i="35" l="1"/>
  <c r="DO210" i="35"/>
  <c r="DD210" i="35"/>
  <c r="DH209" i="35"/>
  <c r="DO211" i="35" l="1"/>
  <c r="DS210" i="35"/>
  <c r="DH210" i="35"/>
  <c r="DD211" i="35"/>
  <c r="DS211" i="35" l="1"/>
  <c r="DO212" i="35"/>
  <c r="DD212" i="35"/>
  <c r="DH211" i="35"/>
  <c r="DO213" i="35" l="1"/>
  <c r="DS212" i="35"/>
  <c r="DH212" i="35"/>
  <c r="DD213" i="35"/>
  <c r="DS213" i="35" l="1"/>
  <c r="DO214" i="35"/>
  <c r="DD214" i="35"/>
  <c r="DH213" i="35"/>
  <c r="DO215" i="35" l="1"/>
  <c r="DS214" i="35"/>
  <c r="DH214" i="35"/>
  <c r="DD215" i="35"/>
  <c r="DS215" i="35" l="1"/>
  <c r="DO216" i="35"/>
  <c r="DD216" i="35"/>
  <c r="DH215" i="35"/>
  <c r="DO217" i="35" l="1"/>
  <c r="DS216" i="35"/>
  <c r="DH216" i="35"/>
  <c r="DD217" i="35"/>
  <c r="DS217" i="35" l="1"/>
  <c r="DO218" i="35"/>
  <c r="DD218" i="35"/>
  <c r="DH217" i="35"/>
  <c r="DO219" i="35" l="1"/>
  <c r="DS218" i="35"/>
  <c r="DH218" i="35"/>
  <c r="DD219" i="35"/>
  <c r="DS219" i="35" l="1"/>
  <c r="DO220" i="35"/>
  <c r="DD220" i="35"/>
  <c r="DH219" i="35"/>
  <c r="DO221" i="35" l="1"/>
  <c r="DS220" i="35"/>
  <c r="DH220" i="35"/>
  <c r="DD221" i="35"/>
  <c r="DO222" i="35" l="1"/>
  <c r="DS221" i="35"/>
  <c r="DD222" i="35"/>
  <c r="DH221" i="35"/>
  <c r="DS222" i="35" l="1"/>
  <c r="DO223" i="35"/>
  <c r="DH222" i="35"/>
  <c r="DD223" i="35"/>
  <c r="DO224" i="35" l="1"/>
  <c r="DS223" i="35"/>
  <c r="DD224" i="35"/>
  <c r="DH223" i="35"/>
  <c r="DS224" i="35" l="1"/>
  <c r="DO225" i="35"/>
  <c r="DH224" i="35"/>
  <c r="DD225" i="35"/>
  <c r="DO226" i="35" l="1"/>
  <c r="DS225" i="35"/>
  <c r="DD226" i="35"/>
  <c r="DH225" i="35"/>
  <c r="DS226" i="35" l="1"/>
  <c r="DO227" i="35"/>
  <c r="DH226" i="35"/>
  <c r="DD227" i="35"/>
  <c r="DO228" i="35" l="1"/>
  <c r="DS227" i="35"/>
  <c r="DD228" i="35"/>
  <c r="DH227" i="35"/>
  <c r="DS228" i="35" l="1"/>
  <c r="DO229" i="35"/>
  <c r="DH228" i="35"/>
  <c r="DD229" i="35"/>
  <c r="DO230" i="35" l="1"/>
  <c r="DS229" i="35"/>
  <c r="DD230" i="35"/>
  <c r="DH229" i="35"/>
  <c r="DS230" i="35" l="1"/>
  <c r="DO231" i="35"/>
  <c r="DH230" i="35"/>
  <c r="DD231" i="35"/>
  <c r="DO232" i="35" l="1"/>
  <c r="DS231" i="35"/>
  <c r="DD232" i="35"/>
  <c r="DH231" i="35"/>
  <c r="DS232" i="35" l="1"/>
  <c r="DO233" i="35"/>
  <c r="DH232" i="35"/>
  <c r="DD233" i="35"/>
  <c r="DO234" i="35" l="1"/>
  <c r="DS233" i="35"/>
  <c r="DD234" i="35"/>
  <c r="DH233" i="35"/>
  <c r="DS234" i="35" l="1"/>
  <c r="DO235" i="35"/>
  <c r="DH234" i="35"/>
  <c r="DD235" i="35"/>
  <c r="DO236" i="35" l="1"/>
  <c r="DS235" i="35"/>
  <c r="DD236" i="35"/>
  <c r="DH235" i="35"/>
  <c r="DS236" i="35" l="1"/>
  <c r="DO237" i="35"/>
  <c r="DH236" i="35"/>
  <c r="DD237" i="35"/>
  <c r="DO238" i="35" l="1"/>
  <c r="DS237" i="35"/>
  <c r="DD238" i="35"/>
  <c r="DH237" i="35"/>
  <c r="DS238" i="35" l="1"/>
  <c r="DO239" i="35"/>
  <c r="DH238" i="35"/>
  <c r="DD239" i="35"/>
  <c r="DO240" i="35" l="1"/>
  <c r="DS239" i="35"/>
  <c r="DD240" i="35"/>
  <c r="DH239" i="35"/>
  <c r="DS240" i="35" l="1"/>
  <c r="DO241" i="35"/>
  <c r="DH240" i="35"/>
  <c r="DD241" i="35"/>
  <c r="DO242" i="35" l="1"/>
  <c r="DS241" i="35"/>
  <c r="DD242" i="35"/>
  <c r="DH241" i="35"/>
  <c r="DS242" i="35" l="1"/>
  <c r="DO243" i="35"/>
  <c r="DH242" i="35"/>
  <c r="DD243" i="35"/>
  <c r="DO244" i="35" l="1"/>
  <c r="DS243" i="35"/>
  <c r="DD244" i="35"/>
  <c r="DH243" i="35"/>
  <c r="DS244" i="35" l="1"/>
  <c r="DO245" i="35"/>
  <c r="DH244" i="35"/>
  <c r="DD245" i="35"/>
  <c r="DO246" i="35" l="1"/>
  <c r="DS245" i="35"/>
  <c r="DD246" i="35"/>
  <c r="DH245" i="35"/>
  <c r="DS246" i="35" l="1"/>
  <c r="DO247" i="35"/>
  <c r="DH246" i="35"/>
  <c r="DD247" i="35"/>
  <c r="DO248" i="35" l="1"/>
  <c r="DS247" i="35"/>
  <c r="DD248" i="35"/>
  <c r="DH247" i="35"/>
  <c r="DS248" i="35" l="1"/>
  <c r="DO249" i="35"/>
  <c r="DH248" i="35"/>
  <c r="DD249" i="35"/>
  <c r="DO250" i="35" l="1"/>
  <c r="DS249" i="35"/>
  <c r="DD250" i="35"/>
  <c r="DH249" i="35"/>
  <c r="DS250" i="35" l="1"/>
  <c r="DO251" i="35"/>
  <c r="DH250" i="35"/>
  <c r="DD251" i="35"/>
  <c r="DO252" i="35" l="1"/>
  <c r="DS251" i="35"/>
  <c r="DD252" i="35"/>
  <c r="DH251" i="35"/>
  <c r="DS252" i="35" l="1"/>
  <c r="DO253" i="35"/>
  <c r="DH252" i="35"/>
  <c r="DD253" i="35"/>
  <c r="DO254" i="35" l="1"/>
  <c r="DS254" i="35" s="1"/>
  <c r="DT254" i="35" s="1"/>
  <c r="AK117" i="35" s="1"/>
  <c r="DS253" i="35"/>
  <c r="DD254" i="35"/>
  <c r="DH254" i="35" s="1"/>
  <c r="DI254" i="35" s="1"/>
  <c r="DH253" i="35"/>
  <c r="CS153" i="35" l="1"/>
  <c r="CU154" i="35"/>
  <c r="DA152" i="35"/>
  <c r="CN154" i="35"/>
  <c r="CN155" i="35" s="1"/>
  <c r="CN156" i="35" s="1"/>
  <c r="CN157" i="35" s="1"/>
  <c r="CN158" i="35" s="1"/>
  <c r="CN159" i="35" s="1"/>
  <c r="CN160" i="35" s="1"/>
  <c r="CN161" i="35" s="1"/>
  <c r="CN162" i="35" s="1"/>
  <c r="CN163" i="35" s="1"/>
  <c r="CN164" i="35" s="1"/>
  <c r="CN165" i="35" s="1"/>
  <c r="CN166" i="35" s="1"/>
  <c r="CN167" i="35" s="1"/>
  <c r="CN168" i="35" s="1"/>
  <c r="CN169" i="35" s="1"/>
  <c r="CN170" i="35" s="1"/>
  <c r="CN171" i="35" s="1"/>
  <c r="CN172" i="35" s="1"/>
  <c r="CN173" i="35" s="1"/>
  <c r="CN174" i="35" s="1"/>
  <c r="CN175" i="35" s="1"/>
  <c r="CN176" i="35" s="1"/>
  <c r="CN177" i="35" s="1"/>
  <c r="CN178" i="35" s="1"/>
  <c r="CN179" i="35" s="1"/>
  <c r="CN180" i="35" s="1"/>
  <c r="CN181" i="35" s="1"/>
  <c r="CN182" i="35" s="1"/>
  <c r="CN183" i="35" s="1"/>
  <c r="CN184" i="35" s="1"/>
  <c r="CN185" i="35" s="1"/>
  <c r="CN186" i="35" s="1"/>
  <c r="CN187" i="35" s="1"/>
  <c r="CN188" i="35" s="1"/>
  <c r="CN189" i="35" s="1"/>
  <c r="CN190" i="35" s="1"/>
  <c r="CN191" i="35" s="1"/>
  <c r="CN192" i="35" s="1"/>
  <c r="CN193" i="35" s="1"/>
  <c r="CN194" i="35" s="1"/>
  <c r="CN195" i="35" s="1"/>
  <c r="CN196" i="35" s="1"/>
  <c r="CN197" i="35" s="1"/>
  <c r="CN198" i="35" s="1"/>
  <c r="CN199" i="35" s="1"/>
  <c r="CN200" i="35" s="1"/>
  <c r="CN201" i="35" s="1"/>
  <c r="CN202" i="35" s="1"/>
  <c r="CN203" i="35" s="1"/>
  <c r="CN204" i="35" s="1"/>
  <c r="CN205" i="35" s="1"/>
  <c r="CN206" i="35" s="1"/>
  <c r="CN207" i="35" s="1"/>
  <c r="CN208" i="35" s="1"/>
  <c r="CN209" i="35" s="1"/>
  <c r="CN210" i="35" s="1"/>
  <c r="CN211" i="35" s="1"/>
  <c r="CN212" i="35" s="1"/>
  <c r="CN213" i="35" s="1"/>
  <c r="CN214" i="35" s="1"/>
  <c r="CN215" i="35" s="1"/>
  <c r="CN216" i="35" s="1"/>
  <c r="CN217" i="35" s="1"/>
  <c r="CN218" i="35" s="1"/>
  <c r="CN219" i="35" s="1"/>
  <c r="CN220" i="35" s="1"/>
  <c r="CN221" i="35" s="1"/>
  <c r="CN222" i="35" s="1"/>
  <c r="CN223" i="35" s="1"/>
  <c r="CN224" i="35" s="1"/>
  <c r="CN225" i="35" s="1"/>
  <c r="CN226" i="35" s="1"/>
  <c r="CN227" i="35" s="1"/>
  <c r="CN228" i="35" s="1"/>
  <c r="CN229" i="35" s="1"/>
  <c r="CN230" i="35" s="1"/>
  <c r="CN231" i="35" s="1"/>
  <c r="CN232" i="35" s="1"/>
  <c r="CN233" i="35" s="1"/>
  <c r="CN234" i="35" s="1"/>
  <c r="CN235" i="35" s="1"/>
  <c r="CN236" i="35" s="1"/>
  <c r="CN237" i="35" s="1"/>
  <c r="CN238" i="35" s="1"/>
  <c r="CN239" i="35" s="1"/>
  <c r="CN240" i="35" s="1"/>
  <c r="CN241" i="35" s="1"/>
  <c r="CN242" i="35" s="1"/>
  <c r="CN243" i="35" s="1"/>
  <c r="CN244" i="35" s="1"/>
  <c r="CN245" i="35" s="1"/>
  <c r="CN246" i="35" s="1"/>
  <c r="CN247" i="35" s="1"/>
  <c r="CN248" i="35" s="1"/>
  <c r="CN249" i="35" s="1"/>
  <c r="CN250" i="35" s="1"/>
  <c r="CN251" i="35" s="1"/>
  <c r="CN252" i="35" s="1"/>
  <c r="CN253" i="35" s="1"/>
  <c r="CN254" i="35" s="1"/>
  <c r="CP154" i="35"/>
  <c r="CL153" i="35"/>
  <c r="CG154" i="35"/>
  <c r="CU156" i="35" l="1"/>
  <c r="CY156" i="35" s="1"/>
  <c r="CU160" i="35"/>
  <c r="CY160" i="35" s="1"/>
  <c r="CU164" i="35"/>
  <c r="CY164" i="35" s="1"/>
  <c r="CU168" i="35"/>
  <c r="CY168" i="35" s="1"/>
  <c r="CU172" i="35"/>
  <c r="CY172" i="35" s="1"/>
  <c r="CU176" i="35"/>
  <c r="CY176" i="35" s="1"/>
  <c r="CU180" i="35"/>
  <c r="CY180" i="35" s="1"/>
  <c r="CU184" i="35"/>
  <c r="CY184" i="35" s="1"/>
  <c r="CU188" i="35"/>
  <c r="CY188" i="35" s="1"/>
  <c r="CU192" i="35"/>
  <c r="CY192" i="35" s="1"/>
  <c r="CU196" i="35"/>
  <c r="CY196" i="35" s="1"/>
  <c r="CU200" i="35"/>
  <c r="CY200" i="35" s="1"/>
  <c r="CU204" i="35"/>
  <c r="CY204" i="35" s="1"/>
  <c r="CU208" i="35"/>
  <c r="CY208" i="35" s="1"/>
  <c r="CU212" i="35"/>
  <c r="CY212" i="35" s="1"/>
  <c r="CU216" i="35"/>
  <c r="CY216" i="35" s="1"/>
  <c r="CU220" i="35"/>
  <c r="CY220" i="35" s="1"/>
  <c r="CU224" i="35"/>
  <c r="CY224" i="35" s="1"/>
  <c r="CU228" i="35"/>
  <c r="CY228" i="35" s="1"/>
  <c r="CU232" i="35"/>
  <c r="CY232" i="35" s="1"/>
  <c r="CU236" i="35"/>
  <c r="CY236" i="35" s="1"/>
  <c r="CU240" i="35"/>
  <c r="CY240" i="35" s="1"/>
  <c r="CU244" i="35"/>
  <c r="CY244" i="35" s="1"/>
  <c r="CU248" i="35"/>
  <c r="CY248" i="35" s="1"/>
  <c r="CU252" i="35"/>
  <c r="CY252" i="35" s="1"/>
  <c r="CU162" i="35"/>
  <c r="CY162" i="35" s="1"/>
  <c r="CU194" i="35"/>
  <c r="CY194" i="35" s="1"/>
  <c r="CU206" i="35"/>
  <c r="CY206" i="35" s="1"/>
  <c r="CU214" i="35"/>
  <c r="CY214" i="35" s="1"/>
  <c r="CU222" i="35"/>
  <c r="CY222" i="35" s="1"/>
  <c r="CU234" i="35"/>
  <c r="CY234" i="35" s="1"/>
  <c r="CU242" i="35"/>
  <c r="CY242" i="35" s="1"/>
  <c r="CU254" i="35"/>
  <c r="CY254" i="35" s="1"/>
  <c r="CU163" i="35"/>
  <c r="CY163" i="35" s="1"/>
  <c r="CU183" i="35"/>
  <c r="CY183" i="35" s="1"/>
  <c r="CU191" i="35"/>
  <c r="CY191" i="35" s="1"/>
  <c r="CU199" i="35"/>
  <c r="CY199" i="35" s="1"/>
  <c r="CU207" i="35"/>
  <c r="CY207" i="35" s="1"/>
  <c r="CU215" i="35"/>
  <c r="CY215" i="35" s="1"/>
  <c r="CU223" i="35"/>
  <c r="CY223" i="35" s="1"/>
  <c r="CU235" i="35"/>
  <c r="CY235" i="35" s="1"/>
  <c r="CU243" i="35"/>
  <c r="CY243" i="35" s="1"/>
  <c r="CU251" i="35"/>
  <c r="CY251" i="35" s="1"/>
  <c r="CU157" i="35"/>
  <c r="CY157" i="35" s="1"/>
  <c r="CU161" i="35"/>
  <c r="CY161" i="35" s="1"/>
  <c r="CU165" i="35"/>
  <c r="CY165" i="35" s="1"/>
  <c r="CU169" i="35"/>
  <c r="CY169" i="35" s="1"/>
  <c r="CU173" i="35"/>
  <c r="CY173" i="35" s="1"/>
  <c r="CU177" i="35"/>
  <c r="CY177" i="35" s="1"/>
  <c r="CU181" i="35"/>
  <c r="CY181" i="35" s="1"/>
  <c r="CU185" i="35"/>
  <c r="CY185" i="35" s="1"/>
  <c r="CU189" i="35"/>
  <c r="CY189" i="35" s="1"/>
  <c r="CU193" i="35"/>
  <c r="CY193" i="35" s="1"/>
  <c r="CU197" i="35"/>
  <c r="CY197" i="35" s="1"/>
  <c r="CU201" i="35"/>
  <c r="CY201" i="35" s="1"/>
  <c r="CU205" i="35"/>
  <c r="CY205" i="35" s="1"/>
  <c r="CU209" i="35"/>
  <c r="CY209" i="35" s="1"/>
  <c r="CU213" i="35"/>
  <c r="CY213" i="35" s="1"/>
  <c r="CU217" i="35"/>
  <c r="CY217" i="35" s="1"/>
  <c r="CU221" i="35"/>
  <c r="CY221" i="35" s="1"/>
  <c r="CU225" i="35"/>
  <c r="CY225" i="35" s="1"/>
  <c r="CU229" i="35"/>
  <c r="CY229" i="35" s="1"/>
  <c r="CU233" i="35"/>
  <c r="CY233" i="35" s="1"/>
  <c r="CU237" i="35"/>
  <c r="CY237" i="35" s="1"/>
  <c r="CU241" i="35"/>
  <c r="CY241" i="35" s="1"/>
  <c r="CU245" i="35"/>
  <c r="CY245" i="35" s="1"/>
  <c r="CU249" i="35"/>
  <c r="CY249" i="35" s="1"/>
  <c r="CU253" i="35"/>
  <c r="CY253" i="35" s="1"/>
  <c r="CU158" i="35"/>
  <c r="CY158" i="35" s="1"/>
  <c r="CU166" i="35"/>
  <c r="CY166" i="35" s="1"/>
  <c r="CU170" i="35"/>
  <c r="CY170" i="35" s="1"/>
  <c r="CU174" i="35"/>
  <c r="CY174" i="35" s="1"/>
  <c r="CU178" i="35"/>
  <c r="CY178" i="35" s="1"/>
  <c r="CU182" i="35"/>
  <c r="CY182" i="35" s="1"/>
  <c r="CU186" i="35"/>
  <c r="CY186" i="35" s="1"/>
  <c r="CU190" i="35"/>
  <c r="CY190" i="35" s="1"/>
  <c r="CU198" i="35"/>
  <c r="CY198" i="35" s="1"/>
  <c r="CU202" i="35"/>
  <c r="CY202" i="35" s="1"/>
  <c r="CU210" i="35"/>
  <c r="CY210" i="35" s="1"/>
  <c r="CU218" i="35"/>
  <c r="CY218" i="35" s="1"/>
  <c r="CU226" i="35"/>
  <c r="CY226" i="35" s="1"/>
  <c r="CU230" i="35"/>
  <c r="CY230" i="35" s="1"/>
  <c r="CU238" i="35"/>
  <c r="CY238" i="35" s="1"/>
  <c r="CU246" i="35"/>
  <c r="CY246" i="35" s="1"/>
  <c r="CU250" i="35"/>
  <c r="CY250" i="35" s="1"/>
  <c r="CU159" i="35"/>
  <c r="CY159" i="35" s="1"/>
  <c r="CU167" i="35"/>
  <c r="CY167" i="35" s="1"/>
  <c r="CU171" i="35"/>
  <c r="CY171" i="35" s="1"/>
  <c r="CU175" i="35"/>
  <c r="CY175" i="35" s="1"/>
  <c r="CU179" i="35"/>
  <c r="CY179" i="35" s="1"/>
  <c r="CU187" i="35"/>
  <c r="CY187" i="35" s="1"/>
  <c r="CU195" i="35"/>
  <c r="CY195" i="35" s="1"/>
  <c r="CU203" i="35"/>
  <c r="CY203" i="35" s="1"/>
  <c r="CU211" i="35"/>
  <c r="CY211" i="35" s="1"/>
  <c r="CU219" i="35"/>
  <c r="CY219" i="35" s="1"/>
  <c r="CU227" i="35"/>
  <c r="CY227" i="35" s="1"/>
  <c r="CU231" i="35"/>
  <c r="CY231" i="35" s="1"/>
  <c r="CU239" i="35"/>
  <c r="CY239" i="35" s="1"/>
  <c r="CU247" i="35"/>
  <c r="CY247" i="35" s="1"/>
  <c r="CU155" i="35"/>
  <c r="CY155" i="35" s="1"/>
  <c r="CW154" i="35"/>
  <c r="CS155" i="35"/>
  <c r="CL155" i="35"/>
  <c r="CY154" i="35"/>
  <c r="CP155" i="35" l="1"/>
  <c r="CL156" i="35"/>
  <c r="CL157" i="35" s="1"/>
  <c r="CP157" i="35" s="1"/>
  <c r="CS156" i="35"/>
  <c r="CW155" i="35"/>
  <c r="CL158" i="35" l="1"/>
  <c r="CL159" i="35" s="1"/>
  <c r="CP159" i="35" s="1"/>
  <c r="CP156" i="35"/>
  <c r="CW156" i="35"/>
  <c r="CS157" i="35"/>
  <c r="CL160" i="35" l="1"/>
  <c r="CL161" i="35" s="1"/>
  <c r="CP158" i="35"/>
  <c r="CW157" i="35"/>
  <c r="CS158" i="35"/>
  <c r="CP160" i="35" l="1"/>
  <c r="CW158" i="35"/>
  <c r="CS159" i="35"/>
  <c r="CP161" i="35"/>
  <c r="CL162" i="35"/>
  <c r="CW159" i="35" l="1"/>
  <c r="CS160" i="35"/>
  <c r="CL163" i="35"/>
  <c r="CP162" i="35"/>
  <c r="CW160" i="35" l="1"/>
  <c r="CS161" i="35"/>
  <c r="CP163" i="35"/>
  <c r="CL164" i="35"/>
  <c r="CW161" i="35" l="1"/>
  <c r="CS162" i="35"/>
  <c r="CL165" i="35"/>
  <c r="CP164" i="35"/>
  <c r="CW162" i="35" l="1"/>
  <c r="CS163" i="35"/>
  <c r="CP165" i="35"/>
  <c r="CL166" i="35"/>
  <c r="CW163" i="35" l="1"/>
  <c r="CS164" i="35"/>
  <c r="CL167" i="35"/>
  <c r="CP166" i="35"/>
  <c r="CW164" i="35" l="1"/>
  <c r="CS165" i="35"/>
  <c r="CP167" i="35"/>
  <c r="CL168" i="35"/>
  <c r="CW165" i="35" l="1"/>
  <c r="CS166" i="35"/>
  <c r="CL169" i="35"/>
  <c r="CP168" i="35"/>
  <c r="CW166" i="35" l="1"/>
  <c r="CS167" i="35"/>
  <c r="CP169" i="35"/>
  <c r="CL170" i="35"/>
  <c r="CW167" i="35" l="1"/>
  <c r="CS168" i="35"/>
  <c r="CL171" i="35"/>
  <c r="CP170" i="35"/>
  <c r="CW168" i="35" l="1"/>
  <c r="CS169" i="35"/>
  <c r="CP171" i="35"/>
  <c r="CL172" i="35"/>
  <c r="CW169" i="35" l="1"/>
  <c r="CS170" i="35"/>
  <c r="CL173" i="35"/>
  <c r="CP172" i="35"/>
  <c r="CW170" i="35" l="1"/>
  <c r="CS171" i="35"/>
  <c r="CP173" i="35"/>
  <c r="CL174" i="35"/>
  <c r="CW171" i="35" l="1"/>
  <c r="CS172" i="35"/>
  <c r="CL175" i="35"/>
  <c r="CP174" i="35"/>
  <c r="CW172" i="35" l="1"/>
  <c r="CS173" i="35"/>
  <c r="CP175" i="35"/>
  <c r="CL176" i="35"/>
  <c r="CW173" i="35" l="1"/>
  <c r="CS174" i="35"/>
  <c r="CL177" i="35"/>
  <c r="CP176" i="35"/>
  <c r="CW174" i="35" l="1"/>
  <c r="CS175" i="35"/>
  <c r="CP177" i="35"/>
  <c r="CL178" i="35"/>
  <c r="CW175" i="35" l="1"/>
  <c r="CS176" i="35"/>
  <c r="CL179" i="35"/>
  <c r="CP178" i="35"/>
  <c r="CW176" i="35" l="1"/>
  <c r="CS177" i="35"/>
  <c r="CP179" i="35"/>
  <c r="CL180" i="35"/>
  <c r="CW177" i="35" l="1"/>
  <c r="CS178" i="35"/>
  <c r="CL181" i="35"/>
  <c r="CP180" i="35"/>
  <c r="CW178" i="35" l="1"/>
  <c r="CS179" i="35"/>
  <c r="CP181" i="35"/>
  <c r="CL182" i="35"/>
  <c r="CW179" i="35" l="1"/>
  <c r="CS180" i="35"/>
  <c r="CL183" i="35"/>
  <c r="CP182" i="35"/>
  <c r="CW180" i="35" l="1"/>
  <c r="CS181" i="35"/>
  <c r="CP183" i="35"/>
  <c r="CL184" i="35"/>
  <c r="CW181" i="35" l="1"/>
  <c r="CS182" i="35"/>
  <c r="CL185" i="35"/>
  <c r="CP184" i="35"/>
  <c r="CW182" i="35" l="1"/>
  <c r="CS183" i="35"/>
  <c r="CP185" i="35"/>
  <c r="CL186" i="35"/>
  <c r="CW183" i="35" l="1"/>
  <c r="CS184" i="35"/>
  <c r="CL187" i="35"/>
  <c r="CP186" i="35"/>
  <c r="CW184" i="35" l="1"/>
  <c r="CS185" i="35"/>
  <c r="CP187" i="35"/>
  <c r="CL188" i="35"/>
  <c r="CW185" i="35" l="1"/>
  <c r="CS186" i="35"/>
  <c r="CL189" i="35"/>
  <c r="CP188" i="35"/>
  <c r="CW186" i="35" l="1"/>
  <c r="CS187" i="35"/>
  <c r="CP189" i="35"/>
  <c r="CL190" i="35"/>
  <c r="CW187" i="35" l="1"/>
  <c r="CS188" i="35"/>
  <c r="CL191" i="35"/>
  <c r="CP190" i="35"/>
  <c r="CW188" i="35" l="1"/>
  <c r="CS189" i="35"/>
  <c r="CP191" i="35"/>
  <c r="CL192" i="35"/>
  <c r="CW189" i="35" l="1"/>
  <c r="CS190" i="35"/>
  <c r="CL193" i="35"/>
  <c r="CP192" i="35"/>
  <c r="CW190" i="35" l="1"/>
  <c r="CS191" i="35"/>
  <c r="CP193" i="35"/>
  <c r="CL194" i="35"/>
  <c r="CW191" i="35" l="1"/>
  <c r="CS192" i="35"/>
  <c r="CL195" i="35"/>
  <c r="CP194" i="35"/>
  <c r="CW192" i="35" l="1"/>
  <c r="CS193" i="35"/>
  <c r="CP195" i="35"/>
  <c r="CL196" i="35"/>
  <c r="CW193" i="35" l="1"/>
  <c r="CS194" i="35"/>
  <c r="CL197" i="35"/>
  <c r="CP196" i="35"/>
  <c r="CW194" i="35" l="1"/>
  <c r="CS195" i="35"/>
  <c r="CP197" i="35"/>
  <c r="CL198" i="35"/>
  <c r="CW195" i="35" l="1"/>
  <c r="CS196" i="35"/>
  <c r="CP198" i="35"/>
  <c r="CL199" i="35"/>
  <c r="CW196" i="35" l="1"/>
  <c r="CS197" i="35"/>
  <c r="CL200" i="35"/>
  <c r="CP199" i="35"/>
  <c r="CW197" i="35" l="1"/>
  <c r="CS198" i="35"/>
  <c r="CP200" i="35"/>
  <c r="CL201" i="35"/>
  <c r="CW198" i="35" l="1"/>
  <c r="CS199" i="35"/>
  <c r="CL202" i="35"/>
  <c r="CP201" i="35"/>
  <c r="CW199" i="35" l="1"/>
  <c r="CS200" i="35"/>
  <c r="CP202" i="35"/>
  <c r="CL203" i="35"/>
  <c r="CW200" i="35" l="1"/>
  <c r="CS201" i="35"/>
  <c r="CL204" i="35"/>
  <c r="CP203" i="35"/>
  <c r="CW201" i="35" l="1"/>
  <c r="CS202" i="35"/>
  <c r="CP204" i="35"/>
  <c r="CL205" i="35"/>
  <c r="CW202" i="35" l="1"/>
  <c r="CS203" i="35"/>
  <c r="CL206" i="35"/>
  <c r="CP205" i="35"/>
  <c r="CW203" i="35" l="1"/>
  <c r="CS204" i="35"/>
  <c r="CP206" i="35"/>
  <c r="CL207" i="35"/>
  <c r="CW204" i="35" l="1"/>
  <c r="CS205" i="35"/>
  <c r="CL208" i="35"/>
  <c r="CP207" i="35"/>
  <c r="CW205" i="35" l="1"/>
  <c r="CS206" i="35"/>
  <c r="CP208" i="35"/>
  <c r="CL209" i="35"/>
  <c r="CW206" i="35" l="1"/>
  <c r="CS207" i="35"/>
  <c r="CL210" i="35"/>
  <c r="CP209" i="35"/>
  <c r="CW207" i="35" l="1"/>
  <c r="CS208" i="35"/>
  <c r="CP210" i="35"/>
  <c r="CL211" i="35"/>
  <c r="CW208" i="35" l="1"/>
  <c r="CS209" i="35"/>
  <c r="CL212" i="35"/>
  <c r="CP211" i="35"/>
  <c r="CW209" i="35" l="1"/>
  <c r="CS210" i="35"/>
  <c r="CP212" i="35"/>
  <c r="CL213" i="35"/>
  <c r="CW210" i="35" l="1"/>
  <c r="CS211" i="35"/>
  <c r="CL214" i="35"/>
  <c r="CP213" i="35"/>
  <c r="CW211" i="35" l="1"/>
  <c r="CS212" i="35"/>
  <c r="CP214" i="35"/>
  <c r="CL215" i="35"/>
  <c r="CW212" i="35" l="1"/>
  <c r="CS213" i="35"/>
  <c r="CL216" i="35"/>
  <c r="CP215" i="35"/>
  <c r="CW213" i="35" l="1"/>
  <c r="CS214" i="35"/>
  <c r="CP216" i="35"/>
  <c r="CL217" i="35"/>
  <c r="CW214" i="35" l="1"/>
  <c r="CS215" i="35"/>
  <c r="CL218" i="35"/>
  <c r="CP217" i="35"/>
  <c r="CW215" i="35" l="1"/>
  <c r="CS216" i="35"/>
  <c r="CP218" i="35"/>
  <c r="CL219" i="35"/>
  <c r="CW216" i="35" l="1"/>
  <c r="CS217" i="35"/>
  <c r="CL220" i="35"/>
  <c r="CP219" i="35"/>
  <c r="CW217" i="35" l="1"/>
  <c r="CS218" i="35"/>
  <c r="CP220" i="35"/>
  <c r="CL221" i="35"/>
  <c r="CW218" i="35" l="1"/>
  <c r="CS219" i="35"/>
  <c r="CL222" i="35"/>
  <c r="CP221" i="35"/>
  <c r="CW219" i="35" l="1"/>
  <c r="CS220" i="35"/>
  <c r="CP222" i="35"/>
  <c r="CL223" i="35"/>
  <c r="CW220" i="35" l="1"/>
  <c r="CS221" i="35"/>
  <c r="CL224" i="35"/>
  <c r="CP223" i="35"/>
  <c r="CW221" i="35" l="1"/>
  <c r="CS222" i="35"/>
  <c r="CP224" i="35"/>
  <c r="CL225" i="35"/>
  <c r="CW222" i="35" l="1"/>
  <c r="CS223" i="35"/>
  <c r="CL226" i="35"/>
  <c r="CP225" i="35"/>
  <c r="CW223" i="35" l="1"/>
  <c r="CS224" i="35"/>
  <c r="CP226" i="35"/>
  <c r="CL227" i="35"/>
  <c r="CW224" i="35" l="1"/>
  <c r="CS225" i="35"/>
  <c r="CL228" i="35"/>
  <c r="CP227" i="35"/>
  <c r="CW225" i="35" l="1"/>
  <c r="CS226" i="35"/>
  <c r="CP228" i="35"/>
  <c r="CL229" i="35"/>
  <c r="CW226" i="35" l="1"/>
  <c r="CS227" i="35"/>
  <c r="CL230" i="35"/>
  <c r="CP229" i="35"/>
  <c r="CW227" i="35" l="1"/>
  <c r="CS228" i="35"/>
  <c r="CP230" i="35"/>
  <c r="CL231" i="35"/>
  <c r="CW228" i="35" l="1"/>
  <c r="CS229" i="35"/>
  <c r="CL232" i="35"/>
  <c r="CP231" i="35"/>
  <c r="CW229" i="35" l="1"/>
  <c r="CS230" i="35"/>
  <c r="CP232" i="35"/>
  <c r="CL233" i="35"/>
  <c r="CW230" i="35" l="1"/>
  <c r="CS231" i="35"/>
  <c r="CL234" i="35"/>
  <c r="CP233" i="35"/>
  <c r="CW231" i="35" l="1"/>
  <c r="CS232" i="35"/>
  <c r="CP234" i="35"/>
  <c r="CL235" i="35"/>
  <c r="CW232" i="35" l="1"/>
  <c r="CS233" i="35"/>
  <c r="CL236" i="35"/>
  <c r="CP235" i="35"/>
  <c r="CW233" i="35" l="1"/>
  <c r="CS234" i="35"/>
  <c r="CP236" i="35"/>
  <c r="CL237" i="35"/>
  <c r="CW234" i="35" l="1"/>
  <c r="CS235" i="35"/>
  <c r="CL238" i="35"/>
  <c r="CP237" i="35"/>
  <c r="CW235" i="35" l="1"/>
  <c r="CS236" i="35"/>
  <c r="CP238" i="35"/>
  <c r="CL239" i="35"/>
  <c r="CW236" i="35" l="1"/>
  <c r="CS237" i="35"/>
  <c r="CL240" i="35"/>
  <c r="CP239" i="35"/>
  <c r="CW237" i="35" l="1"/>
  <c r="CS238" i="35"/>
  <c r="CP240" i="35"/>
  <c r="CL241" i="35"/>
  <c r="CW238" i="35" l="1"/>
  <c r="CS239" i="35"/>
  <c r="CL242" i="35"/>
  <c r="CP241" i="35"/>
  <c r="CW239" i="35" l="1"/>
  <c r="CS240" i="35"/>
  <c r="CP242" i="35"/>
  <c r="CL243" i="35"/>
  <c r="CW240" i="35" l="1"/>
  <c r="CS241" i="35"/>
  <c r="CL244" i="35"/>
  <c r="CP243" i="35"/>
  <c r="CW241" i="35" l="1"/>
  <c r="CS242" i="35"/>
  <c r="CP244" i="35"/>
  <c r="CL245" i="35"/>
  <c r="CW242" i="35" l="1"/>
  <c r="CS243" i="35"/>
  <c r="CL246" i="35"/>
  <c r="CP245" i="35"/>
  <c r="CW243" i="35" l="1"/>
  <c r="CS244" i="35"/>
  <c r="CP246" i="35"/>
  <c r="CL247" i="35"/>
  <c r="CW244" i="35" l="1"/>
  <c r="CS245" i="35"/>
  <c r="CL248" i="35"/>
  <c r="CP247" i="35"/>
  <c r="CW245" i="35" l="1"/>
  <c r="CS246" i="35"/>
  <c r="CP248" i="35"/>
  <c r="CL249" i="35"/>
  <c r="CW246" i="35" l="1"/>
  <c r="CS247" i="35"/>
  <c r="CL250" i="35"/>
  <c r="CP249" i="35"/>
  <c r="CW247" i="35" l="1"/>
  <c r="CS248" i="35"/>
  <c r="CP250" i="35"/>
  <c r="CL251" i="35"/>
  <c r="CW248" i="35" l="1"/>
  <c r="CS249" i="35"/>
  <c r="CL252" i="35"/>
  <c r="CP251" i="35"/>
  <c r="CW249" i="35" l="1"/>
  <c r="CS250" i="35"/>
  <c r="CP252" i="35"/>
  <c r="CL253" i="35"/>
  <c r="CW250" i="35" l="1"/>
  <c r="CS251" i="35"/>
  <c r="CL254" i="35"/>
  <c r="CP253" i="35"/>
  <c r="CP254" i="35" l="1"/>
  <c r="CW251" i="35"/>
  <c r="CS252" i="35"/>
  <c r="CW252" i="35" l="1"/>
  <c r="CS253" i="35"/>
  <c r="CG254" i="35"/>
  <c r="CG253" i="35"/>
  <c r="CG252" i="35"/>
  <c r="CG251" i="35"/>
  <c r="CG250" i="35"/>
  <c r="CG249" i="35"/>
  <c r="CG248" i="35"/>
  <c r="CG247" i="35"/>
  <c r="CG246" i="35"/>
  <c r="CG245" i="35"/>
  <c r="CG244" i="35"/>
  <c r="CG243" i="35"/>
  <c r="CG242" i="35"/>
  <c r="CG241" i="35"/>
  <c r="CG240" i="35"/>
  <c r="CG239" i="35"/>
  <c r="CG238" i="35"/>
  <c r="CG237" i="35"/>
  <c r="CG236" i="35"/>
  <c r="CG235" i="35"/>
  <c r="CG234" i="35"/>
  <c r="CG233" i="35"/>
  <c r="CG232" i="35"/>
  <c r="CG231" i="35"/>
  <c r="CG230" i="35"/>
  <c r="CG229" i="35"/>
  <c r="CG228" i="35"/>
  <c r="CG227" i="35"/>
  <c r="CG226" i="35"/>
  <c r="CG225" i="35"/>
  <c r="CG224" i="35"/>
  <c r="CG223" i="35"/>
  <c r="CG222" i="35"/>
  <c r="CG221" i="35"/>
  <c r="CG220" i="35"/>
  <c r="CG219" i="35"/>
  <c r="CG218" i="35"/>
  <c r="CG217" i="35"/>
  <c r="CG216" i="35"/>
  <c r="CG215" i="35"/>
  <c r="CG214" i="35"/>
  <c r="CG213" i="35"/>
  <c r="CG212" i="35"/>
  <c r="CG211" i="35"/>
  <c r="CG210" i="35"/>
  <c r="CG209" i="35"/>
  <c r="CG208" i="35"/>
  <c r="CG207" i="35"/>
  <c r="CG206" i="35"/>
  <c r="CG205" i="35"/>
  <c r="CG204" i="35"/>
  <c r="CG203" i="35"/>
  <c r="CG202" i="35"/>
  <c r="CG201" i="35"/>
  <c r="CG200" i="35"/>
  <c r="CG199" i="35"/>
  <c r="CG198" i="35"/>
  <c r="CG197" i="35"/>
  <c r="CG196" i="35"/>
  <c r="CG195" i="35"/>
  <c r="CG194" i="35"/>
  <c r="CG193" i="35"/>
  <c r="CG192" i="35"/>
  <c r="CG191" i="35"/>
  <c r="CG190" i="35"/>
  <c r="CG189" i="35"/>
  <c r="CG188" i="35"/>
  <c r="CG187" i="35"/>
  <c r="CG186" i="35"/>
  <c r="CG185" i="35"/>
  <c r="CG184" i="35"/>
  <c r="CG183" i="35"/>
  <c r="CG182" i="35"/>
  <c r="CG181" i="35"/>
  <c r="CG180" i="35"/>
  <c r="CG179" i="35"/>
  <c r="CG178" i="35"/>
  <c r="CG177" i="35"/>
  <c r="CG176" i="35"/>
  <c r="CG175" i="35"/>
  <c r="CG174" i="35"/>
  <c r="CG173" i="35"/>
  <c r="CG172" i="35"/>
  <c r="CG171" i="35"/>
  <c r="CG170" i="35"/>
  <c r="CG169" i="35"/>
  <c r="CG168" i="35"/>
  <c r="CG167" i="35"/>
  <c r="CG166" i="35"/>
  <c r="CG165" i="35"/>
  <c r="CG164" i="35"/>
  <c r="CG163" i="35"/>
  <c r="CG162" i="35"/>
  <c r="CG161" i="35"/>
  <c r="CG160" i="35"/>
  <c r="CG159" i="35"/>
  <c r="CG158" i="35"/>
  <c r="CG157" i="35"/>
  <c r="CG156" i="35"/>
  <c r="CG155" i="35"/>
  <c r="CW253" i="35" l="1"/>
  <c r="CS254" i="35"/>
  <c r="CI154" i="35"/>
  <c r="CE155" i="35"/>
  <c r="CE153" i="35"/>
  <c r="BZ154" i="35"/>
  <c r="CI155" i="35" l="1"/>
  <c r="BZ247" i="35"/>
  <c r="CA154" i="35"/>
  <c r="CW254" i="35"/>
  <c r="CE156" i="35"/>
  <c r="BZ163" i="35"/>
  <c r="BZ168" i="35"/>
  <c r="BZ179" i="35"/>
  <c r="BZ184" i="35"/>
  <c r="BZ199" i="35"/>
  <c r="BZ213" i="35"/>
  <c r="BZ235" i="35"/>
  <c r="BZ252" i="35"/>
  <c r="BZ158" i="35"/>
  <c r="BZ164" i="35"/>
  <c r="BZ169" i="35"/>
  <c r="BZ175" i="35"/>
  <c r="BZ180" i="35"/>
  <c r="BZ185" i="35"/>
  <c r="BZ193" i="35"/>
  <c r="BZ200" i="35"/>
  <c r="BZ207" i="35"/>
  <c r="BZ217" i="35"/>
  <c r="BZ227" i="35"/>
  <c r="BZ237" i="35"/>
  <c r="BZ249" i="35"/>
  <c r="BZ161" i="35"/>
  <c r="BZ167" i="35"/>
  <c r="BZ172" i="35"/>
  <c r="BZ177" i="35"/>
  <c r="BZ183" i="35"/>
  <c r="BZ189" i="35"/>
  <c r="BZ196" i="35"/>
  <c r="BZ204" i="35"/>
  <c r="BZ211" i="35"/>
  <c r="BZ221" i="35"/>
  <c r="BZ233" i="35"/>
  <c r="BZ243" i="35"/>
  <c r="BZ253" i="35"/>
  <c r="BZ156" i="35"/>
  <c r="BZ173" i="35"/>
  <c r="BZ191" i="35"/>
  <c r="BZ205" i="35"/>
  <c r="BZ225" i="35"/>
  <c r="BZ245" i="35"/>
  <c r="BZ160" i="35"/>
  <c r="BZ165" i="35"/>
  <c r="BZ171" i="35"/>
  <c r="BZ176" i="35"/>
  <c r="BZ181" i="35"/>
  <c r="BZ188" i="35"/>
  <c r="BZ195" i="35"/>
  <c r="BZ201" i="35"/>
  <c r="BZ209" i="35"/>
  <c r="BZ219" i="35"/>
  <c r="BZ229" i="35"/>
  <c r="BZ241" i="35"/>
  <c r="BZ251" i="35"/>
  <c r="BZ187" i="35"/>
  <c r="BZ192" i="35"/>
  <c r="BZ197" i="35"/>
  <c r="BZ203" i="35"/>
  <c r="BZ208" i="35"/>
  <c r="BZ215" i="35"/>
  <c r="BZ223" i="35"/>
  <c r="BZ231" i="35"/>
  <c r="BZ239" i="35"/>
  <c r="CB155" i="35"/>
  <c r="BX156" i="35"/>
  <c r="BZ155" i="35"/>
  <c r="BZ157" i="35"/>
  <c r="BZ159" i="35"/>
  <c r="BZ162" i="35"/>
  <c r="BZ166" i="35"/>
  <c r="BZ170" i="35"/>
  <c r="BZ174" i="35"/>
  <c r="BZ178" i="35"/>
  <c r="BZ182" i="35"/>
  <c r="BZ186" i="35"/>
  <c r="BZ190" i="35"/>
  <c r="BZ194" i="35"/>
  <c r="BZ198" i="35"/>
  <c r="BZ202" i="35"/>
  <c r="BZ206" i="35"/>
  <c r="BZ210" i="35"/>
  <c r="BZ214" i="35"/>
  <c r="BZ218" i="35"/>
  <c r="BZ222" i="35"/>
  <c r="BZ226" i="35"/>
  <c r="BZ230" i="35"/>
  <c r="BZ234" i="35"/>
  <c r="BZ238" i="35"/>
  <c r="BZ242" i="35"/>
  <c r="BZ246" i="35"/>
  <c r="BZ250" i="35"/>
  <c r="BZ254" i="35"/>
  <c r="CB154" i="35"/>
  <c r="BZ212" i="35"/>
  <c r="BZ216" i="35"/>
  <c r="BZ220" i="35"/>
  <c r="BZ224" i="35"/>
  <c r="BZ228" i="35"/>
  <c r="BZ232" i="35"/>
  <c r="BZ236" i="35"/>
  <c r="BZ240" i="35"/>
  <c r="BZ244" i="35"/>
  <c r="BZ248" i="35"/>
  <c r="BX157" i="35" l="1"/>
  <c r="CB157" i="35" s="1"/>
  <c r="CI156" i="35"/>
  <c r="CE157" i="35"/>
  <c r="CB156" i="35"/>
  <c r="BX158" i="35" l="1"/>
  <c r="BX159" i="35" s="1"/>
  <c r="CI157" i="35"/>
  <c r="CE158" i="35"/>
  <c r="CB158" i="35" l="1"/>
  <c r="CE159" i="35"/>
  <c r="CI158" i="35"/>
  <c r="CB159" i="35"/>
  <c r="BX160" i="35"/>
  <c r="CI159" i="35" l="1"/>
  <c r="CE160" i="35"/>
  <c r="CB160" i="35"/>
  <c r="BX161" i="35"/>
  <c r="CI160" i="35" l="1"/>
  <c r="CE161" i="35"/>
  <c r="CI161" i="35" s="1"/>
  <c r="CB161" i="35"/>
  <c r="BX162" i="35"/>
  <c r="CE162" i="35" l="1"/>
  <c r="BX163" i="35"/>
  <c r="CB162" i="35"/>
  <c r="CI162" i="35" l="1"/>
  <c r="CE163" i="35"/>
  <c r="CI163" i="35" s="1"/>
  <c r="BX164" i="35"/>
  <c r="CB163" i="35"/>
  <c r="CE164" i="35" l="1"/>
  <c r="CI164" i="35" s="1"/>
  <c r="BX165" i="35"/>
  <c r="CB164" i="35"/>
  <c r="CE165" i="35" l="1"/>
  <c r="CI165" i="35"/>
  <c r="CE166" i="35"/>
  <c r="CB165" i="35"/>
  <c r="BX166" i="35"/>
  <c r="CI166" i="35" l="1"/>
  <c r="CE167" i="35"/>
  <c r="BX167" i="35"/>
  <c r="CB166" i="35"/>
  <c r="CI167" i="35" l="1"/>
  <c r="CE168" i="35"/>
  <c r="BX168" i="35"/>
  <c r="CB167" i="35"/>
  <c r="CI168" i="35" l="1"/>
  <c r="CE169" i="35"/>
  <c r="BX169" i="35"/>
  <c r="CB168" i="35"/>
  <c r="CI169" i="35" l="1"/>
  <c r="CE170" i="35"/>
  <c r="CB169" i="35"/>
  <c r="BX170" i="35"/>
  <c r="CI170" i="35" l="1"/>
  <c r="CE171" i="35"/>
  <c r="BX171" i="35"/>
  <c r="CB170" i="35"/>
  <c r="CI171" i="35" l="1"/>
  <c r="CE172" i="35"/>
  <c r="CB171" i="35"/>
  <c r="BX172" i="35"/>
  <c r="CI172" i="35" l="1"/>
  <c r="CE173" i="35"/>
  <c r="BX173" i="35"/>
  <c r="CB172" i="35"/>
  <c r="CI173" i="35" l="1"/>
  <c r="CE174" i="35"/>
  <c r="CB173" i="35"/>
  <c r="BX174" i="35"/>
  <c r="CI174" i="35" l="1"/>
  <c r="CE175" i="35"/>
  <c r="BX175" i="35"/>
  <c r="CB174" i="35"/>
  <c r="CI175" i="35" l="1"/>
  <c r="CE176" i="35"/>
  <c r="BX176" i="35"/>
  <c r="CB175" i="35"/>
  <c r="CI176" i="35" l="1"/>
  <c r="CE177" i="35"/>
  <c r="BX177" i="35"/>
  <c r="CB176" i="35"/>
  <c r="CI177" i="35" l="1"/>
  <c r="CE178" i="35"/>
  <c r="CB177" i="35"/>
  <c r="BX178" i="35"/>
  <c r="CI178" i="35" l="1"/>
  <c r="CE179" i="35"/>
  <c r="BX179" i="35"/>
  <c r="CB178" i="35"/>
  <c r="CI179" i="35" l="1"/>
  <c r="CE180" i="35"/>
  <c r="BX180" i="35"/>
  <c r="CB179" i="35"/>
  <c r="CI180" i="35" l="1"/>
  <c r="CE181" i="35"/>
  <c r="CB180" i="35"/>
  <c r="BX181" i="35"/>
  <c r="CI181" i="35" l="1"/>
  <c r="CE182" i="35"/>
  <c r="CB181" i="35"/>
  <c r="BX182" i="35"/>
  <c r="CB182" i="35" s="1"/>
  <c r="CI182" i="35" l="1"/>
  <c r="CE183" i="35"/>
  <c r="BX183" i="35"/>
  <c r="CB183" i="35" s="1"/>
  <c r="CI183" i="35" l="1"/>
  <c r="CE184" i="35"/>
  <c r="BX184" i="35"/>
  <c r="CB184" i="35" s="1"/>
  <c r="CI184" i="35" l="1"/>
  <c r="CE185" i="35"/>
  <c r="BX185" i="35"/>
  <c r="CB185" i="35" s="1"/>
  <c r="CI185" i="35" l="1"/>
  <c r="CE186" i="35"/>
  <c r="BX186" i="35"/>
  <c r="CB186" i="35" s="1"/>
  <c r="CI186" i="35" l="1"/>
  <c r="CE187" i="35"/>
  <c r="BX187" i="35"/>
  <c r="CB187" i="35" s="1"/>
  <c r="CI187" i="35" l="1"/>
  <c r="CE188" i="35"/>
  <c r="BX188" i="35"/>
  <c r="CB188" i="35" s="1"/>
  <c r="CI188" i="35" l="1"/>
  <c r="CE189" i="35"/>
  <c r="BX189" i="35"/>
  <c r="CB189" i="35" s="1"/>
  <c r="CI189" i="35" l="1"/>
  <c r="CE190" i="35"/>
  <c r="BX190" i="35"/>
  <c r="CB190" i="35" s="1"/>
  <c r="CI190" i="35" l="1"/>
  <c r="CE191" i="35"/>
  <c r="BX191" i="35"/>
  <c r="CB191" i="35" s="1"/>
  <c r="CI191" i="35" l="1"/>
  <c r="CE192" i="35"/>
  <c r="BX192" i="35"/>
  <c r="CB192" i="35" s="1"/>
  <c r="CI192" i="35" l="1"/>
  <c r="CE193" i="35"/>
  <c r="BX193" i="35"/>
  <c r="CB193" i="35" s="1"/>
  <c r="CI193" i="35" l="1"/>
  <c r="CE194" i="35"/>
  <c r="BX194" i="35"/>
  <c r="CB194" i="35" s="1"/>
  <c r="CI194" i="35" l="1"/>
  <c r="CE195" i="35"/>
  <c r="BX195" i="35"/>
  <c r="CB195" i="35" s="1"/>
  <c r="CI195" i="35" l="1"/>
  <c r="CE196" i="35"/>
  <c r="BX196" i="35"/>
  <c r="CB196" i="35" s="1"/>
  <c r="CI196" i="35" l="1"/>
  <c r="CE197" i="35"/>
  <c r="BX197" i="35"/>
  <c r="CB197" i="35" s="1"/>
  <c r="CI197" i="35" l="1"/>
  <c r="CE198" i="35"/>
  <c r="BX198" i="35"/>
  <c r="CB198" i="35" s="1"/>
  <c r="CI198" i="35" l="1"/>
  <c r="CE199" i="35"/>
  <c r="BX199" i="35"/>
  <c r="CB199" i="35" s="1"/>
  <c r="CI199" i="35" l="1"/>
  <c r="CE200" i="35"/>
  <c r="BX200" i="35"/>
  <c r="CB200" i="35" s="1"/>
  <c r="CI200" i="35" l="1"/>
  <c r="CE201" i="35"/>
  <c r="BX201" i="35"/>
  <c r="CB201" i="35" s="1"/>
  <c r="CI201" i="35" l="1"/>
  <c r="CE202" i="35"/>
  <c r="BX202" i="35"/>
  <c r="CB202" i="35" s="1"/>
  <c r="CI202" i="35" l="1"/>
  <c r="CE203" i="35"/>
  <c r="BX203" i="35"/>
  <c r="CB203" i="35" s="1"/>
  <c r="CI203" i="35" l="1"/>
  <c r="CE204" i="35"/>
  <c r="BX204" i="35"/>
  <c r="CB204" i="35" s="1"/>
  <c r="CI204" i="35" l="1"/>
  <c r="CE205" i="35"/>
  <c r="BX205" i="35"/>
  <c r="CB205" i="35" s="1"/>
  <c r="CI205" i="35" l="1"/>
  <c r="CE206" i="35"/>
  <c r="BX206" i="35"/>
  <c r="CB206" i="35" s="1"/>
  <c r="CI206" i="35" l="1"/>
  <c r="CE207" i="35"/>
  <c r="BX207" i="35"/>
  <c r="CB207" i="35" s="1"/>
  <c r="CI207" i="35" l="1"/>
  <c r="CE208" i="35"/>
  <c r="BX208" i="35"/>
  <c r="CB208" i="35" s="1"/>
  <c r="CI208" i="35" l="1"/>
  <c r="CE209" i="35"/>
  <c r="BX209" i="35"/>
  <c r="CB209" i="35" s="1"/>
  <c r="CI209" i="35" l="1"/>
  <c r="CE210" i="35"/>
  <c r="BX210" i="35"/>
  <c r="CB210" i="35" s="1"/>
  <c r="CI210" i="35" l="1"/>
  <c r="CE211" i="35"/>
  <c r="BX211" i="35"/>
  <c r="CB211" i="35" s="1"/>
  <c r="CI211" i="35" l="1"/>
  <c r="CE212" i="35"/>
  <c r="BX212" i="35"/>
  <c r="CB212" i="35" s="1"/>
  <c r="CI212" i="35" l="1"/>
  <c r="CE213" i="35"/>
  <c r="BX213" i="35"/>
  <c r="CB213" i="35" s="1"/>
  <c r="CI213" i="35" l="1"/>
  <c r="CE214" i="35"/>
  <c r="BX214" i="35"/>
  <c r="CB214" i="35" s="1"/>
  <c r="CI214" i="35" l="1"/>
  <c r="CE215" i="35"/>
  <c r="BX215" i="35"/>
  <c r="CB215" i="35" s="1"/>
  <c r="CI215" i="35" l="1"/>
  <c r="CE216" i="35"/>
  <c r="BX216" i="35"/>
  <c r="CB216" i="35" s="1"/>
  <c r="CI216" i="35" l="1"/>
  <c r="CE217" i="35"/>
  <c r="BX217" i="35"/>
  <c r="CB217" i="35" s="1"/>
  <c r="CI217" i="35" l="1"/>
  <c r="CE218" i="35"/>
  <c r="BX218" i="35"/>
  <c r="CB218" i="35" s="1"/>
  <c r="CI218" i="35" l="1"/>
  <c r="CE219" i="35"/>
  <c r="BX219" i="35"/>
  <c r="CB219" i="35" s="1"/>
  <c r="CI219" i="35" l="1"/>
  <c r="CE220" i="35"/>
  <c r="BX220" i="35"/>
  <c r="CB220" i="35" s="1"/>
  <c r="CI220" i="35" l="1"/>
  <c r="CE221" i="35"/>
  <c r="BX221" i="35"/>
  <c r="CB221" i="35" s="1"/>
  <c r="CI221" i="35" l="1"/>
  <c r="CE222" i="35"/>
  <c r="BX222" i="35"/>
  <c r="CB222" i="35" s="1"/>
  <c r="CI222" i="35" l="1"/>
  <c r="CE223" i="35"/>
  <c r="BX223" i="35"/>
  <c r="CB223" i="35" s="1"/>
  <c r="CI223" i="35" l="1"/>
  <c r="CE224" i="35"/>
  <c r="BX224" i="35"/>
  <c r="CB224" i="35" s="1"/>
  <c r="CI224" i="35" l="1"/>
  <c r="CE225" i="35"/>
  <c r="BX225" i="35"/>
  <c r="CB225" i="35" s="1"/>
  <c r="CI225" i="35" l="1"/>
  <c r="CE226" i="35"/>
  <c r="BX226" i="35"/>
  <c r="CB226" i="35" s="1"/>
  <c r="CI226" i="35" l="1"/>
  <c r="CE227" i="35"/>
  <c r="BX227" i="35"/>
  <c r="CB227" i="35" s="1"/>
  <c r="CI227" i="35" l="1"/>
  <c r="CE228" i="35"/>
  <c r="BX228" i="35"/>
  <c r="CB228" i="35" s="1"/>
  <c r="CI228" i="35" l="1"/>
  <c r="CE229" i="35"/>
  <c r="BX229" i="35"/>
  <c r="CB229" i="35" s="1"/>
  <c r="CI229" i="35" l="1"/>
  <c r="CE230" i="35"/>
  <c r="BX230" i="35"/>
  <c r="CB230" i="35" s="1"/>
  <c r="CI230" i="35" l="1"/>
  <c r="CE231" i="35"/>
  <c r="BX231" i="35"/>
  <c r="CB231" i="35" s="1"/>
  <c r="CI231" i="35" l="1"/>
  <c r="CE232" i="35"/>
  <c r="BX232" i="35"/>
  <c r="CB232" i="35" s="1"/>
  <c r="CI232" i="35" l="1"/>
  <c r="CE233" i="35"/>
  <c r="BX233" i="35"/>
  <c r="CB233" i="35" s="1"/>
  <c r="CI233" i="35" l="1"/>
  <c r="CE234" i="35"/>
  <c r="BX234" i="35"/>
  <c r="CB234" i="35" s="1"/>
  <c r="CI234" i="35" l="1"/>
  <c r="CE235" i="35"/>
  <c r="BX235" i="35"/>
  <c r="CB235" i="35" s="1"/>
  <c r="CI235" i="35" l="1"/>
  <c r="CE236" i="35"/>
  <c r="BX236" i="35"/>
  <c r="CB236" i="35" s="1"/>
  <c r="CI236" i="35" l="1"/>
  <c r="CE237" i="35"/>
  <c r="BX237" i="35"/>
  <c r="CB237" i="35" s="1"/>
  <c r="CI237" i="35" l="1"/>
  <c r="CE238" i="35"/>
  <c r="BX238" i="35"/>
  <c r="CB238" i="35" s="1"/>
  <c r="CI238" i="35" l="1"/>
  <c r="CE239" i="35"/>
  <c r="BX239" i="35"/>
  <c r="CB239" i="35" s="1"/>
  <c r="CI239" i="35" l="1"/>
  <c r="CE240" i="35"/>
  <c r="BX240" i="35"/>
  <c r="CB240" i="35" s="1"/>
  <c r="CI240" i="35" l="1"/>
  <c r="CE241" i="35"/>
  <c r="BX241" i="35"/>
  <c r="CB241" i="35" s="1"/>
  <c r="CI241" i="35" l="1"/>
  <c r="CE242" i="35"/>
  <c r="BX242" i="35"/>
  <c r="CB242" i="35" s="1"/>
  <c r="CI242" i="35" l="1"/>
  <c r="CE243" i="35"/>
  <c r="BX243" i="35"/>
  <c r="CB243" i="35" s="1"/>
  <c r="CI243" i="35" l="1"/>
  <c r="CE244" i="35"/>
  <c r="BX244" i="35"/>
  <c r="CB244" i="35" s="1"/>
  <c r="CI244" i="35" l="1"/>
  <c r="CE245" i="35"/>
  <c r="BX245" i="35"/>
  <c r="CB245" i="35" s="1"/>
  <c r="CI245" i="35" l="1"/>
  <c r="CE246" i="35"/>
  <c r="BX246" i="35"/>
  <c r="CB246" i="35" s="1"/>
  <c r="CI246" i="35" l="1"/>
  <c r="CE247" i="35"/>
  <c r="BX247" i="35"/>
  <c r="CB247" i="35" s="1"/>
  <c r="CI247" i="35" l="1"/>
  <c r="CE248" i="35"/>
  <c r="BX248" i="35"/>
  <c r="CB248" i="35" s="1"/>
  <c r="CI248" i="35" l="1"/>
  <c r="CE249" i="35"/>
  <c r="BX249" i="35"/>
  <c r="CB249" i="35" s="1"/>
  <c r="CI249" i="35" l="1"/>
  <c r="CE250" i="35"/>
  <c r="BX250" i="35"/>
  <c r="CB250" i="35" s="1"/>
  <c r="CI250" i="35" l="1"/>
  <c r="CE251" i="35"/>
  <c r="BX251" i="35"/>
  <c r="CB251" i="35" s="1"/>
  <c r="CI251" i="35" l="1"/>
  <c r="CE252" i="35"/>
  <c r="BX252" i="35"/>
  <c r="CB252" i="35" s="1"/>
  <c r="CI252" i="35" l="1"/>
  <c r="CE253" i="35"/>
  <c r="BX253" i="35"/>
  <c r="CB253" i="35" s="1"/>
  <c r="CI253" i="35" l="1"/>
  <c r="CE254" i="35"/>
  <c r="BX254" i="35"/>
  <c r="CB254" i="35" l="1"/>
  <c r="CI254" i="35"/>
  <c r="CB152" i="35" l="1"/>
  <c r="BY155" i="35" s="1"/>
  <c r="CA155" i="35" l="1"/>
  <c r="BH116" i="35"/>
  <c r="BY156" i="35" l="1"/>
  <c r="CA156" i="35" l="1"/>
  <c r="BY157" i="35"/>
  <c r="CA157" i="35" s="1"/>
  <c r="BY158" i="35" l="1"/>
  <c r="BY159" i="35" s="1"/>
  <c r="CA159" i="35" s="1"/>
  <c r="CA158" i="35" l="1"/>
  <c r="BY160" i="35"/>
  <c r="CA160" i="35" s="1"/>
  <c r="BY161" i="35" l="1"/>
  <c r="CA161" i="35" s="1"/>
  <c r="BY162" i="35" l="1"/>
  <c r="CA162" i="35" s="1"/>
  <c r="BY163" i="35" l="1"/>
  <c r="CA163" i="35" s="1"/>
  <c r="BY164" i="35" l="1"/>
  <c r="BY165" i="35" s="1"/>
  <c r="CA165" i="35" s="1"/>
  <c r="BY166" i="35" l="1"/>
  <c r="CA166" i="35" s="1"/>
  <c r="CA164" i="35"/>
  <c r="BY167" i="35" l="1"/>
  <c r="CA167" i="35" s="1"/>
  <c r="BY168" i="35" l="1"/>
  <c r="CA168" i="35" s="1"/>
  <c r="BY169" i="35" l="1"/>
  <c r="BY170" i="35" s="1"/>
  <c r="CA169" i="35" l="1"/>
  <c r="BY171" i="35"/>
  <c r="BY172" i="35" s="1"/>
  <c r="CA172" i="35" s="1"/>
  <c r="CA170" i="35"/>
  <c r="AK108" i="35" s="1"/>
  <c r="CA171" i="35" l="1"/>
  <c r="BY173" i="35"/>
  <c r="CA173" i="35" l="1"/>
  <c r="BY174" i="35"/>
  <c r="CA174" i="35" s="1"/>
  <c r="BY175" i="35" l="1"/>
  <c r="CA175" i="35" s="1"/>
  <c r="BY176" i="35" l="1"/>
  <c r="CA176" i="35" s="1"/>
  <c r="BY177" i="35" l="1"/>
  <c r="CA177" i="35" l="1"/>
  <c r="BY178" i="35"/>
  <c r="CA178" i="35" s="1"/>
  <c r="BY179" i="35" l="1"/>
  <c r="CA179" i="35" s="1"/>
  <c r="BY180" i="35" l="1"/>
  <c r="CA180" i="35" s="1"/>
  <c r="BY181" i="35" l="1"/>
  <c r="CA181" i="35" s="1"/>
  <c r="BY182" i="35" l="1"/>
  <c r="CA182" i="35" s="1"/>
  <c r="BY183" i="35" l="1"/>
  <c r="CA183" i="35" s="1"/>
  <c r="BY184" i="35" l="1"/>
  <c r="CA184" i="35" s="1"/>
  <c r="BY185" i="35" l="1"/>
  <c r="CA185" i="35" s="1"/>
  <c r="BY186" i="35" l="1"/>
  <c r="BY187" i="35" s="1"/>
  <c r="CA187" i="35" s="1"/>
  <c r="CA186" i="35" l="1"/>
  <c r="BY188" i="35"/>
  <c r="CA188" i="35" s="1"/>
  <c r="BY189" i="35" l="1"/>
  <c r="CA189" i="35" s="1"/>
  <c r="BY190" i="35" l="1"/>
  <c r="CA190" i="35" s="1"/>
  <c r="BY191" i="35" l="1"/>
  <c r="CA191" i="35" s="1"/>
  <c r="BY192" i="35" l="1"/>
  <c r="CA192" i="35" s="1"/>
  <c r="BY193" i="35" l="1"/>
  <c r="CA193" i="35" s="1"/>
  <c r="BY194" i="35" l="1"/>
  <c r="CA194" i="35" s="1"/>
  <c r="BY195" i="35" l="1"/>
  <c r="BY196" i="35" s="1"/>
  <c r="BY197" i="35" s="1"/>
  <c r="CA195" i="35" l="1"/>
  <c r="BY198" i="35"/>
  <c r="BY199" i="35" s="1"/>
  <c r="CA199" i="35" s="1"/>
  <c r="CA197" i="35"/>
  <c r="CA196" i="35"/>
  <c r="CA198" i="35" l="1"/>
  <c r="BY200" i="35"/>
  <c r="CA200" i="35" l="1"/>
  <c r="BY201" i="35"/>
  <c r="BY202" i="35" l="1"/>
  <c r="BY203" i="35" s="1"/>
  <c r="CA201" i="35"/>
  <c r="CA203" i="35" l="1"/>
  <c r="CA202" i="35"/>
  <c r="BY204" i="35"/>
  <c r="CA204" i="35" s="1"/>
  <c r="BY205" i="35" l="1"/>
  <c r="CA205" i="35" s="1"/>
  <c r="BY206" i="35" l="1"/>
  <c r="CA206" i="35" l="1"/>
  <c r="BY207" i="35"/>
  <c r="CA207" i="35" s="1"/>
  <c r="BY208" i="35" l="1"/>
  <c r="CA208" i="35" l="1"/>
  <c r="BY209" i="35"/>
  <c r="CA209" i="35" s="1"/>
  <c r="BY210" i="35" l="1"/>
  <c r="CA210" i="35" l="1"/>
  <c r="BY211" i="35"/>
  <c r="CA211" i="35" s="1"/>
  <c r="BY212" i="35" l="1"/>
  <c r="CA212" i="35" l="1"/>
  <c r="BY213" i="35"/>
  <c r="CA213" i="35" l="1"/>
  <c r="BY214" i="35"/>
  <c r="BY215" i="35" s="1"/>
  <c r="CA215" i="35" l="1"/>
  <c r="CA214" i="35"/>
  <c r="BY216" i="35"/>
  <c r="CA216" i="35" s="1"/>
  <c r="BY217" i="35" l="1"/>
  <c r="CA217" i="35" s="1"/>
  <c r="BY218" i="35" l="1"/>
  <c r="CA218" i="35" l="1"/>
  <c r="BY219" i="35"/>
  <c r="CA219" i="35" s="1"/>
  <c r="BY220" i="35" l="1"/>
  <c r="CA220" i="35" l="1"/>
  <c r="BY221" i="35"/>
  <c r="BY222" i="35" s="1"/>
  <c r="CA222" i="35" l="1"/>
  <c r="CA221" i="35"/>
  <c r="BY223" i="35"/>
  <c r="CA223" i="35" s="1"/>
  <c r="BY224" i="35" l="1"/>
  <c r="CA224" i="35" s="1"/>
  <c r="BY225" i="35" l="1"/>
  <c r="BY226" i="35" l="1"/>
  <c r="BY227" i="35" s="1"/>
  <c r="CA227" i="35" s="1"/>
  <c r="CA225" i="35"/>
  <c r="BY228" i="35" l="1"/>
  <c r="CA228" i="35" s="1"/>
  <c r="CA226" i="35"/>
  <c r="BY229" i="35" l="1"/>
  <c r="CA229" i="35" s="1"/>
  <c r="BY230" i="35" l="1"/>
  <c r="CA230" i="35" s="1"/>
  <c r="BY231" i="35" l="1"/>
  <c r="CA231" i="35" s="1"/>
  <c r="BY232" i="35" l="1"/>
  <c r="CA232" i="35" l="1"/>
  <c r="BY233" i="35"/>
  <c r="BY234" i="35" l="1"/>
  <c r="BY235" i="35" s="1"/>
  <c r="CA235" i="35" s="1"/>
  <c r="CA233" i="35"/>
  <c r="CA234" i="35" l="1"/>
  <c r="BY236" i="35"/>
  <c r="BY237" i="35" l="1"/>
  <c r="BY238" i="35" s="1"/>
  <c r="CA236" i="35"/>
  <c r="CA238" i="35" l="1"/>
  <c r="CA237" i="35"/>
  <c r="BY239" i="35"/>
  <c r="CA239" i="35" s="1"/>
  <c r="BY240" i="35" l="1"/>
  <c r="CA240" i="35" s="1"/>
  <c r="BY241" i="35" l="1"/>
  <c r="CA241" i="35" l="1"/>
  <c r="BY242" i="35"/>
  <c r="BY243" i="35" s="1"/>
  <c r="CA243" i="35" s="1"/>
  <c r="CA242" i="35" l="1"/>
  <c r="BY244" i="35"/>
  <c r="CA244" i="35" s="1"/>
  <c r="BY245" i="35" l="1"/>
  <c r="BY246" i="35" l="1"/>
  <c r="CA246" i="35" s="1"/>
  <c r="CA245" i="35"/>
  <c r="BY247" i="35" l="1"/>
  <c r="CA247" i="35" s="1"/>
  <c r="BY248" i="35" l="1"/>
  <c r="CA248" i="35" s="1"/>
  <c r="BY249" i="35" l="1"/>
  <c r="CA249" i="35" s="1"/>
  <c r="BY250" i="35" l="1"/>
  <c r="EY65" i="41"/>
  <c r="EW65" i="41"/>
  <c r="DI44" i="41"/>
  <c r="DI52" i="41" l="1"/>
  <c r="CA250" i="35"/>
  <c r="BY251" i="35"/>
  <c r="FA98" i="41" l="1"/>
  <c r="FB98" i="41" s="1"/>
  <c r="DI48" i="41"/>
  <c r="CA251" i="35"/>
  <c r="BY252" i="35"/>
  <c r="CA252" i="35" l="1"/>
  <c r="BY253" i="35"/>
  <c r="CA253" i="35" s="1"/>
  <c r="BY254" i="35" l="1"/>
  <c r="CA254" i="35" s="1"/>
  <c r="CC243" i="35" s="1"/>
  <c r="CC160" i="35" l="1"/>
  <c r="CC174" i="35"/>
  <c r="CC154" i="35"/>
  <c r="CC195" i="35"/>
  <c r="CC218" i="35"/>
  <c r="CC250" i="35"/>
  <c r="CC221" i="35"/>
  <c r="CC220" i="35"/>
  <c r="CC199" i="35"/>
  <c r="CC161" i="35"/>
  <c r="CC251" i="35"/>
  <c r="CC252" i="35"/>
  <c r="CC203" i="35"/>
  <c r="CC159" i="35"/>
  <c r="CC182" i="35"/>
  <c r="CC186" i="35"/>
  <c r="CC238" i="35"/>
  <c r="CC200" i="35"/>
  <c r="CC169" i="35"/>
  <c r="CC180" i="35"/>
  <c r="CC207" i="35"/>
  <c r="CC167" i="35"/>
  <c r="CC170" i="35"/>
  <c r="CC158" i="35"/>
  <c r="CC164" i="35"/>
  <c r="CC175" i="35"/>
  <c r="CC173" i="35"/>
  <c r="CC157" i="35"/>
  <c r="CC229" i="35"/>
  <c r="CC233" i="35"/>
  <c r="CC225" i="35"/>
  <c r="CC249" i="35"/>
  <c r="CC235" i="35"/>
  <c r="CC162" i="35"/>
  <c r="CC172" i="35"/>
  <c r="CC166" i="35"/>
  <c r="CC181" i="35"/>
  <c r="CC168" i="35"/>
  <c r="CC178" i="35"/>
  <c r="CC165" i="35"/>
  <c r="CC222" i="35"/>
  <c r="CC171" i="35"/>
  <c r="CC163" i="35"/>
  <c r="CC179" i="35"/>
  <c r="CC177" i="35"/>
  <c r="CC176" i="35"/>
  <c r="CC155" i="35"/>
  <c r="CC183" i="35"/>
  <c r="CC156" i="35"/>
  <c r="CC201" i="35"/>
  <c r="CC189" i="35"/>
  <c r="CC240" i="35"/>
  <c r="CC190" i="35"/>
  <c r="CC198" i="35"/>
  <c r="CC209" i="35"/>
  <c r="CC202" i="35"/>
  <c r="CC210" i="35"/>
  <c r="CC215" i="35"/>
  <c r="CC188" i="35"/>
  <c r="CC232" i="35"/>
  <c r="CC204" i="35"/>
  <c r="CC192" i="35"/>
  <c r="CC246" i="35"/>
  <c r="CC253" i="35"/>
  <c r="CC216" i="35"/>
  <c r="CC231" i="35"/>
  <c r="CC254" i="35"/>
  <c r="CC185" i="35"/>
  <c r="CC208" i="35"/>
  <c r="CC219" i="35"/>
  <c r="CC248" i="35"/>
  <c r="CC236" i="35"/>
  <c r="CC227" i="35"/>
  <c r="CC193" i="35"/>
  <c r="CC247" i="35"/>
  <c r="CC245" i="35"/>
  <c r="CC230" i="35"/>
  <c r="CC213" i="35"/>
  <c r="CC244" i="35"/>
  <c r="CC194" i="35"/>
  <c r="CC205" i="35"/>
  <c r="CC223" i="35"/>
  <c r="CC237" i="35"/>
  <c r="CC242" i="35"/>
  <c r="CC196" i="35"/>
  <c r="CC214" i="35"/>
  <c r="CC228" i="35"/>
  <c r="CC206" i="35"/>
  <c r="CC191" i="35"/>
  <c r="CC241" i="35"/>
  <c r="CC224" i="35"/>
  <c r="CC211" i="35"/>
  <c r="CC197" i="35"/>
  <c r="CC184" i="35"/>
  <c r="CC217" i="35"/>
  <c r="CC187" i="35"/>
  <c r="CC239" i="35"/>
  <c r="CC226" i="35"/>
  <c r="CC212" i="35"/>
  <c r="CC234" i="35"/>
  <c r="CF154" i="35" l="1"/>
  <c r="DS152" i="35" l="1"/>
  <c r="DP154" i="35"/>
  <c r="DH152" i="35"/>
  <c r="DE154" i="35"/>
  <c r="CI152" i="35"/>
  <c r="CP152" i="35"/>
  <c r="CM154" i="35"/>
  <c r="CW152" i="35"/>
  <c r="CT154" i="35"/>
  <c r="F31" i="38"/>
  <c r="T51" i="35" s="1"/>
  <c r="Z48" i="35"/>
  <c r="CT155" i="35" l="1"/>
  <c r="CV155" i="35" s="1"/>
  <c r="DE155" i="35"/>
  <c r="DG155" i="35" s="1"/>
  <c r="DG154" i="35"/>
  <c r="DR154" i="35"/>
  <c r="DP155" i="35"/>
  <c r="DR155" i="35" s="1"/>
  <c r="DT154" i="35" s="1"/>
  <c r="CO154" i="35"/>
  <c r="CM155" i="35"/>
  <c r="CO155" i="35" s="1"/>
  <c r="CV154" i="35"/>
  <c r="CF155" i="35"/>
  <c r="CH154" i="35"/>
  <c r="BF15" i="35"/>
  <c r="AA24" i="41" s="1"/>
  <c r="DR24" i="41" s="1"/>
  <c r="CT156" i="35" l="1"/>
  <c r="CV156" i="35" s="1"/>
  <c r="DP156" i="35"/>
  <c r="DR156" i="35" s="1"/>
  <c r="DT155" i="35" s="1"/>
  <c r="DE156" i="35"/>
  <c r="DG156" i="35" s="1"/>
  <c r="DV154" i="35"/>
  <c r="DV155" i="35" s="1"/>
  <c r="DK154" i="35"/>
  <c r="DK155" i="35" s="1"/>
  <c r="CZ154" i="35"/>
  <c r="CH155" i="35"/>
  <c r="CF156" i="35"/>
  <c r="CF157" i="35" s="1"/>
  <c r="CH157" i="35" s="1"/>
  <c r="CM156" i="35"/>
  <c r="T48" i="35"/>
  <c r="Z45" i="35"/>
  <c r="T45" i="35"/>
  <c r="Z42" i="35"/>
  <c r="T42" i="35"/>
  <c r="T27" i="35"/>
  <c r="BD27" i="35"/>
  <c r="CT157" i="35" l="1"/>
  <c r="CV157" i="35" s="1"/>
  <c r="DB154" i="35"/>
  <c r="DX154" i="35"/>
  <c r="DV156" i="35"/>
  <c r="CZ155" i="35"/>
  <c r="DP157" i="35"/>
  <c r="DK156" i="35"/>
  <c r="DM154" i="35"/>
  <c r="DE157" i="35"/>
  <c r="DG157" i="35" s="1"/>
  <c r="CO156" i="35"/>
  <c r="CM157" i="35"/>
  <c r="CH156" i="35"/>
  <c r="CF158" i="35"/>
  <c r="AJ24" i="38"/>
  <c r="T36" i="35" s="1"/>
  <c r="AA24" i="38"/>
  <c r="T33" i="35" s="1"/>
  <c r="R24" i="38"/>
  <c r="T30" i="35" s="1"/>
  <c r="I24" i="38"/>
  <c r="I31" i="38"/>
  <c r="Z51" i="35" s="1"/>
  <c r="AD24" i="38"/>
  <c r="Z33" i="35" s="1"/>
  <c r="U24" i="38"/>
  <c r="Z30" i="35" s="1"/>
  <c r="CT158" i="35" l="1"/>
  <c r="CV158" i="35" s="1"/>
  <c r="CZ156" i="35"/>
  <c r="DR157" i="35"/>
  <c r="DT156" i="35" s="1"/>
  <c r="DP158" i="35"/>
  <c r="DE158" i="35"/>
  <c r="DE159" i="35" s="1"/>
  <c r="DK157" i="35"/>
  <c r="CO157" i="35"/>
  <c r="CM158" i="35"/>
  <c r="CF159" i="35"/>
  <c r="CH158" i="35"/>
  <c r="S27" i="38"/>
  <c r="AN10" i="38"/>
  <c r="AN11" i="38"/>
  <c r="AN12" i="38"/>
  <c r="AN13" i="38"/>
  <c r="AN14" i="38"/>
  <c r="AN15" i="38"/>
  <c r="AN16" i="38"/>
  <c r="AN17" i="38"/>
  <c r="AN18" i="38"/>
  <c r="AN19" i="38"/>
  <c r="AN20" i="38"/>
  <c r="AN21" i="38"/>
  <c r="AN22" i="38"/>
  <c r="AN23" i="38"/>
  <c r="AN9" i="38"/>
  <c r="CT159" i="35" l="1"/>
  <c r="CV159" i="35" s="1"/>
  <c r="CZ157" i="35"/>
  <c r="CZ158" i="35" s="1"/>
  <c r="DP159" i="35"/>
  <c r="DP160" i="35" s="1"/>
  <c r="DR160" i="35" s="1"/>
  <c r="DR158" i="35"/>
  <c r="DT157" i="35" s="1"/>
  <c r="DV157" i="35"/>
  <c r="DG158" i="35"/>
  <c r="DG159" i="35"/>
  <c r="DE160" i="35"/>
  <c r="DE161" i="35" s="1"/>
  <c r="DG161" i="35" s="1"/>
  <c r="CH159" i="35"/>
  <c r="CF160" i="35"/>
  <c r="CM159" i="35"/>
  <c r="CO158" i="35"/>
  <c r="AO24" i="38"/>
  <c r="Z36" i="35" s="1"/>
  <c r="DK158" i="35" l="1"/>
  <c r="DK159" i="35" s="1"/>
  <c r="S30" i="38"/>
  <c r="CT160" i="35"/>
  <c r="CT161" i="35" s="1"/>
  <c r="CZ159" i="35"/>
  <c r="DV158" i="35"/>
  <c r="DP161" i="35"/>
  <c r="DR159" i="35"/>
  <c r="DG160" i="35"/>
  <c r="DE162" i="35"/>
  <c r="DE163" i="35" s="1"/>
  <c r="CO159" i="35"/>
  <c r="CM160" i="35"/>
  <c r="CH160" i="35"/>
  <c r="CF161" i="35"/>
  <c r="M72" i="35"/>
  <c r="AB102" i="35" s="1"/>
  <c r="BB25" i="41" s="1"/>
  <c r="AW30" i="35"/>
  <c r="BF57" i="35" s="1"/>
  <c r="Z24" i="35"/>
  <c r="T24" i="35"/>
  <c r="CV160" i="35" l="1"/>
  <c r="DV159" i="35"/>
  <c r="DV160" i="35" s="1"/>
  <c r="DW160" i="35" s="1"/>
  <c r="DT158" i="35"/>
  <c r="CV161" i="35"/>
  <c r="CT162" i="35"/>
  <c r="CT163" i="35" s="1"/>
  <c r="CV163" i="35" s="1"/>
  <c r="DA159" i="35"/>
  <c r="DB159" i="35"/>
  <c r="DP162" i="35"/>
  <c r="DR161" i="35"/>
  <c r="DL159" i="35"/>
  <c r="DE164" i="35"/>
  <c r="DE165" i="35" s="1"/>
  <c r="DG165" i="35" s="1"/>
  <c r="DG163" i="35"/>
  <c r="DM159" i="35"/>
  <c r="DG162" i="35"/>
  <c r="DK160" i="35"/>
  <c r="CH161" i="35"/>
  <c r="CF162" i="35"/>
  <c r="CM161" i="35"/>
  <c r="CO160" i="35"/>
  <c r="Z39" i="35"/>
  <c r="Z54" i="35" s="1"/>
  <c r="AB69" i="35" s="1"/>
  <c r="T39" i="35"/>
  <c r="T54" i="35" s="1"/>
  <c r="CZ160" i="35" l="1"/>
  <c r="DA160" i="35" s="1"/>
  <c r="AA25" i="41"/>
  <c r="DX159" i="35"/>
  <c r="DW159" i="35"/>
  <c r="DV161" i="35"/>
  <c r="DX161" i="35" s="1"/>
  <c r="CT164" i="35"/>
  <c r="DX160" i="35"/>
  <c r="CV162" i="35"/>
  <c r="DR162" i="35"/>
  <c r="DP163" i="35"/>
  <c r="DK161" i="35"/>
  <c r="DK162" i="35" s="1"/>
  <c r="DM160" i="35"/>
  <c r="DG164" i="35"/>
  <c r="DE166" i="35"/>
  <c r="CO161" i="35"/>
  <c r="CH162" i="35"/>
  <c r="CF163" i="35"/>
  <c r="CF164" i="35" s="1"/>
  <c r="CH164" i="35" s="1"/>
  <c r="CM162" i="35"/>
  <c r="CM163" i="35" s="1"/>
  <c r="CO163" i="35" s="1"/>
  <c r="CZ161" i="35" l="1"/>
  <c r="DA161" i="35" s="1"/>
  <c r="DR25" i="41"/>
  <c r="EW28" i="41" s="1"/>
  <c r="DB160" i="35"/>
  <c r="DW161" i="35"/>
  <c r="CZ162" i="35"/>
  <c r="DA162" i="35" s="1"/>
  <c r="CV164" i="35"/>
  <c r="CT165" i="35"/>
  <c r="DP164" i="35"/>
  <c r="DV162" i="35"/>
  <c r="DW162" i="35" s="1"/>
  <c r="DR163" i="35"/>
  <c r="DK163" i="35"/>
  <c r="DG166" i="35"/>
  <c r="DE167" i="35"/>
  <c r="CO162" i="35"/>
  <c r="CM164" i="35"/>
  <c r="CF165" i="35"/>
  <c r="CH163" i="35"/>
  <c r="DB161" i="35" l="1"/>
  <c r="EW32" i="41"/>
  <c r="EX32" i="41"/>
  <c r="DR30" i="41" s="1"/>
  <c r="CZ163" i="35"/>
  <c r="DA163" i="35" s="1"/>
  <c r="DB162" i="35"/>
  <c r="CV165" i="35"/>
  <c r="CT166" i="35"/>
  <c r="DV163" i="35"/>
  <c r="DP165" i="35"/>
  <c r="DR164" i="35"/>
  <c r="DX162" i="35"/>
  <c r="DK164" i="35"/>
  <c r="DE168" i="35"/>
  <c r="DG167" i="35"/>
  <c r="CH165" i="35"/>
  <c r="CF166" i="35"/>
  <c r="CF167" i="35" s="1"/>
  <c r="CH167" i="35" s="1"/>
  <c r="CM165" i="35"/>
  <c r="CO164" i="35"/>
  <c r="CZ164" i="35" l="1"/>
  <c r="DB164" i="35" s="1"/>
  <c r="DB163" i="35"/>
  <c r="DW163" i="35"/>
  <c r="CV166" i="35"/>
  <c r="CT167" i="35"/>
  <c r="DR165" i="35"/>
  <c r="DP166" i="35"/>
  <c r="DX163" i="35"/>
  <c r="DV164" i="35"/>
  <c r="DW164" i="35" s="1"/>
  <c r="DK165" i="35"/>
  <c r="DG168" i="35"/>
  <c r="DE169" i="35"/>
  <c r="DE170" i="35" s="1"/>
  <c r="DG170" i="35" s="1"/>
  <c r="CO165" i="35"/>
  <c r="CM166" i="35"/>
  <c r="CH166" i="35"/>
  <c r="CF168" i="35"/>
  <c r="CF169" i="35" s="1"/>
  <c r="CH169" i="35" s="1"/>
  <c r="DA164" i="35" l="1"/>
  <c r="CZ165" i="35"/>
  <c r="CV167" i="35"/>
  <c r="CT168" i="35"/>
  <c r="CT169" i="35" s="1"/>
  <c r="CV169" i="35" s="1"/>
  <c r="DX164" i="35"/>
  <c r="DP167" i="35"/>
  <c r="DR166" i="35"/>
  <c r="DV165" i="35"/>
  <c r="DW165" i="35" s="1"/>
  <c r="DK166" i="35"/>
  <c r="DG169" i="35"/>
  <c r="DE171" i="35"/>
  <c r="CH168" i="35"/>
  <c r="CF170" i="35"/>
  <c r="CH170" i="35" s="1"/>
  <c r="AK109" i="35" s="1"/>
  <c r="CM167" i="35"/>
  <c r="CO166" i="35"/>
  <c r="CZ166" i="35" l="1"/>
  <c r="DB165" i="35"/>
  <c r="CT170" i="35"/>
  <c r="CV170" i="35" s="1"/>
  <c r="CV168" i="35"/>
  <c r="DX165" i="35"/>
  <c r="DV166" i="35"/>
  <c r="DW166" i="35" s="1"/>
  <c r="DR167" i="35"/>
  <c r="DP168" i="35"/>
  <c r="DK167" i="35"/>
  <c r="DE172" i="35"/>
  <c r="DG171" i="35"/>
  <c r="CF171" i="35"/>
  <c r="CH171" i="35" s="1"/>
  <c r="CM168" i="35"/>
  <c r="CM169" i="35" s="1"/>
  <c r="CO169" i="35" s="1"/>
  <c r="CO167" i="35"/>
  <c r="CZ167" i="35" l="1"/>
  <c r="CT171" i="35"/>
  <c r="CV171" i="35" s="1"/>
  <c r="R115" i="35" s="1"/>
  <c r="DK168" i="35"/>
  <c r="DR168" i="35"/>
  <c r="DV167" i="35"/>
  <c r="DX166" i="35"/>
  <c r="DP169" i="35"/>
  <c r="DR169" i="35" s="1"/>
  <c r="DG172" i="35"/>
  <c r="DE173" i="35"/>
  <c r="CF172" i="35"/>
  <c r="CF173" i="35" s="1"/>
  <c r="CO168" i="35"/>
  <c r="CM170" i="35"/>
  <c r="CZ168" i="35" l="1"/>
  <c r="CZ169" i="35" s="1"/>
  <c r="CT172" i="35"/>
  <c r="CT173" i="35" s="1"/>
  <c r="CV173" i="35" s="1"/>
  <c r="DP170" i="35"/>
  <c r="DR170" i="35" s="1"/>
  <c r="DK169" i="35"/>
  <c r="DX167" i="35"/>
  <c r="DW167" i="35"/>
  <c r="DV168" i="35"/>
  <c r="DW168" i="35" s="1"/>
  <c r="DE174" i="35"/>
  <c r="DG173" i="35"/>
  <c r="CH172" i="35"/>
  <c r="CH173" i="35"/>
  <c r="CM171" i="35"/>
  <c r="CO170" i="35"/>
  <c r="AK110" i="35" s="1"/>
  <c r="CF174" i="35"/>
  <c r="CT174" i="35" l="1"/>
  <c r="CV174" i="35" s="1"/>
  <c r="CV172" i="35"/>
  <c r="DP171" i="35"/>
  <c r="DP172" i="35" s="1"/>
  <c r="DP173" i="35" s="1"/>
  <c r="DR173" i="35" s="1"/>
  <c r="DX168" i="35"/>
  <c r="DK170" i="35"/>
  <c r="DK171" i="35" s="1"/>
  <c r="DV169" i="35"/>
  <c r="DW169" i="35" s="1"/>
  <c r="CZ170" i="35"/>
  <c r="DG174" i="35"/>
  <c r="DE175" i="35"/>
  <c r="CH174" i="35"/>
  <c r="CF175" i="35"/>
  <c r="CO171" i="35"/>
  <c r="CM172" i="35"/>
  <c r="CT175" i="35" l="1"/>
  <c r="CT176" i="35" s="1"/>
  <c r="CV176" i="35" s="1"/>
  <c r="DR171" i="35"/>
  <c r="DV170" i="35"/>
  <c r="DX169" i="35"/>
  <c r="CZ171" i="35"/>
  <c r="CZ172" i="35" s="1"/>
  <c r="DR172" i="35"/>
  <c r="DP174" i="35"/>
  <c r="DR174" i="35" s="1"/>
  <c r="DK172" i="35"/>
  <c r="DG175" i="35"/>
  <c r="DE176" i="35"/>
  <c r="CF176" i="35"/>
  <c r="CO172" i="35"/>
  <c r="CM173" i="35"/>
  <c r="CH175" i="35"/>
  <c r="CT177" i="35" l="1"/>
  <c r="CV177" i="35" s="1"/>
  <c r="CV175" i="35"/>
  <c r="DX170" i="35"/>
  <c r="DV171" i="35"/>
  <c r="CZ173" i="35"/>
  <c r="DP175" i="35"/>
  <c r="DK173" i="35"/>
  <c r="DK174" i="35" s="1"/>
  <c r="DG176" i="35"/>
  <c r="DE177" i="35"/>
  <c r="DG177" i="35" s="1"/>
  <c r="CM174" i="35"/>
  <c r="CO173" i="35"/>
  <c r="CF177" i="35"/>
  <c r="CH176" i="35"/>
  <c r="DV172" i="35" l="1"/>
  <c r="CT178" i="35"/>
  <c r="CT179" i="35" s="1"/>
  <c r="CV179" i="35" s="1"/>
  <c r="CZ174" i="35"/>
  <c r="DR175" i="35"/>
  <c r="DP176" i="35"/>
  <c r="DK175" i="35"/>
  <c r="DK176" i="35" s="1"/>
  <c r="DE178" i="35"/>
  <c r="DG178" i="35" s="1"/>
  <c r="CH177" i="35"/>
  <c r="CF178" i="35"/>
  <c r="CF179" i="35" s="1"/>
  <c r="CH179" i="35" s="1"/>
  <c r="CO174" i="35"/>
  <c r="CM175" i="35"/>
  <c r="CM176" i="35" s="1"/>
  <c r="CO176" i="35" s="1"/>
  <c r="DV173" i="35" l="1"/>
  <c r="CZ175" i="35"/>
  <c r="CZ176" i="35" s="1"/>
  <c r="CT180" i="35"/>
  <c r="CV180" i="35" s="1"/>
  <c r="CV178" i="35"/>
  <c r="DR176" i="35"/>
  <c r="DP177" i="35"/>
  <c r="DE179" i="35"/>
  <c r="DE180" i="35" s="1"/>
  <c r="DG180" i="35" s="1"/>
  <c r="DK177" i="35"/>
  <c r="CO175" i="35"/>
  <c r="CM177" i="35"/>
  <c r="CM178" i="35" s="1"/>
  <c r="CO178" i="35" s="1"/>
  <c r="CH178" i="35"/>
  <c r="CF180" i="35"/>
  <c r="DV174" i="35" l="1"/>
  <c r="DV175" i="35" s="1"/>
  <c r="CZ177" i="35"/>
  <c r="CT181" i="35"/>
  <c r="CV181" i="35" s="1"/>
  <c r="DP178" i="35"/>
  <c r="DR177" i="35"/>
  <c r="DE181" i="35"/>
  <c r="DG181" i="35" s="1"/>
  <c r="DG179" i="35"/>
  <c r="DK178" i="35"/>
  <c r="CO177" i="35"/>
  <c r="CH180" i="35"/>
  <c r="CF181" i="35"/>
  <c r="CF182" i="35" s="1"/>
  <c r="CM179" i="35"/>
  <c r="CM180" i="35" s="1"/>
  <c r="CO180" i="35" s="1"/>
  <c r="DV176" i="35" l="1"/>
  <c r="CZ178" i="35"/>
  <c r="CZ179" i="35" s="1"/>
  <c r="CT182" i="35"/>
  <c r="CV182" i="35" s="1"/>
  <c r="DR178" i="35"/>
  <c r="DP179" i="35"/>
  <c r="DK179" i="35"/>
  <c r="DE182" i="35"/>
  <c r="DG182" i="35" s="1"/>
  <c r="CF183" i="35"/>
  <c r="CH182" i="35"/>
  <c r="CM181" i="35"/>
  <c r="CM182" i="35" s="1"/>
  <c r="CO182" i="35" s="1"/>
  <c r="CO179" i="35"/>
  <c r="CH181" i="35"/>
  <c r="DV177" i="35" l="1"/>
  <c r="CT183" i="35"/>
  <c r="CT184" i="35" s="1"/>
  <c r="CV184" i="35" s="1"/>
  <c r="DE183" i="35"/>
  <c r="DG183" i="35" s="1"/>
  <c r="CZ180" i="35"/>
  <c r="DR179" i="35"/>
  <c r="DP180" i="35"/>
  <c r="DR180" i="35" s="1"/>
  <c r="DK180" i="35"/>
  <c r="CH183" i="35"/>
  <c r="CF184" i="35"/>
  <c r="CO181" i="35"/>
  <c r="CM183" i="35"/>
  <c r="DV178" i="35" l="1"/>
  <c r="CV183" i="35"/>
  <c r="CT185" i="35"/>
  <c r="CT186" i="35" s="1"/>
  <c r="CT187" i="35" s="1"/>
  <c r="CV187" i="35" s="1"/>
  <c r="DE184" i="35"/>
  <c r="DE185" i="35" s="1"/>
  <c r="CZ181" i="35"/>
  <c r="DP181" i="35"/>
  <c r="DR181" i="35" s="1"/>
  <c r="DK181" i="35"/>
  <c r="CO183" i="35"/>
  <c r="CM184" i="35"/>
  <c r="CM185" i="35" s="1"/>
  <c r="CH184" i="35"/>
  <c r="CF185" i="35"/>
  <c r="DV179" i="35" l="1"/>
  <c r="DG184" i="35"/>
  <c r="CV185" i="35"/>
  <c r="DP182" i="35"/>
  <c r="DP183" i="35" s="1"/>
  <c r="DR183" i="35" s="1"/>
  <c r="DA181" i="35"/>
  <c r="DB181" i="35"/>
  <c r="CZ182" i="35"/>
  <c r="CV186" i="35"/>
  <c r="CT188" i="35"/>
  <c r="CT189" i="35" s="1"/>
  <c r="CV189" i="35" s="1"/>
  <c r="DM181" i="35"/>
  <c r="DK182" i="35"/>
  <c r="DG185" i="35"/>
  <c r="DE186" i="35"/>
  <c r="CO185" i="35"/>
  <c r="CH185" i="35"/>
  <c r="CF186" i="35"/>
  <c r="CF187" i="35" s="1"/>
  <c r="CH187" i="35" s="1"/>
  <c r="CO184" i="35"/>
  <c r="CM186" i="35"/>
  <c r="CO186" i="35" s="1"/>
  <c r="DV180" i="35" l="1"/>
  <c r="DR182" i="35"/>
  <c r="DP184" i="35"/>
  <c r="DR184" i="35" s="1"/>
  <c r="CT190" i="35"/>
  <c r="CV190" i="35" s="1"/>
  <c r="CV188" i="35"/>
  <c r="DA182" i="35"/>
  <c r="DB182" i="35"/>
  <c r="CZ183" i="35"/>
  <c r="DK183" i="35"/>
  <c r="DE187" i="35"/>
  <c r="DG186" i="35"/>
  <c r="CM187" i="35"/>
  <c r="CM188" i="35" s="1"/>
  <c r="CF188" i="35"/>
  <c r="CF189" i="35" s="1"/>
  <c r="CH189" i="35" s="1"/>
  <c r="CH186" i="35"/>
  <c r="AG111" i="35" s="1"/>
  <c r="DV181" i="35" l="1"/>
  <c r="DX181" i="35" s="1"/>
  <c r="DP185" i="35"/>
  <c r="DP186" i="35" s="1"/>
  <c r="DR186" i="35" s="1"/>
  <c r="CT191" i="35"/>
  <c r="CT192" i="35" s="1"/>
  <c r="DA183" i="35"/>
  <c r="DB183" i="35"/>
  <c r="CZ184" i="35"/>
  <c r="DK184" i="35"/>
  <c r="DG187" i="35"/>
  <c r="DE188" i="35"/>
  <c r="CO188" i="35"/>
  <c r="CM189" i="35"/>
  <c r="CM190" i="35" s="1"/>
  <c r="CO190" i="35" s="1"/>
  <c r="CF190" i="35"/>
  <c r="CH188" i="35"/>
  <c r="CO187" i="35"/>
  <c r="DV182" i="35" l="1"/>
  <c r="DV183" i="35" s="1"/>
  <c r="DP187" i="35"/>
  <c r="DR187" i="35" s="1"/>
  <c r="DR185" i="35"/>
  <c r="CZ185" i="35"/>
  <c r="CZ186" i="35" s="1"/>
  <c r="CV191" i="35"/>
  <c r="CV192" i="35"/>
  <c r="CT193" i="35"/>
  <c r="CT194" i="35" s="1"/>
  <c r="DA184" i="35"/>
  <c r="DB184" i="35"/>
  <c r="DK185" i="35"/>
  <c r="DE189" i="35"/>
  <c r="DG188" i="35"/>
  <c r="CO189" i="35"/>
  <c r="CM191" i="35"/>
  <c r="CF191" i="35"/>
  <c r="CH190" i="35"/>
  <c r="DV184" i="35" l="1"/>
  <c r="DV185" i="35" s="1"/>
  <c r="DP188" i="35"/>
  <c r="DR188" i="35" s="1"/>
  <c r="DB185" i="35"/>
  <c r="DA185" i="35"/>
  <c r="DB186" i="35"/>
  <c r="CZ187" i="35"/>
  <c r="CZ188" i="35" s="1"/>
  <c r="CV194" i="35"/>
  <c r="CT195" i="35"/>
  <c r="CV195" i="35" s="1"/>
  <c r="CV193" i="35"/>
  <c r="DK186" i="35"/>
  <c r="DG189" i="35"/>
  <c r="DE190" i="35"/>
  <c r="CH191" i="35"/>
  <c r="CF192" i="35"/>
  <c r="CM192" i="35"/>
  <c r="CM193" i="35" s="1"/>
  <c r="CO193" i="35" s="1"/>
  <c r="CO191" i="35"/>
  <c r="DK187" i="35" l="1"/>
  <c r="DP189" i="35"/>
  <c r="DR189" i="35" s="1"/>
  <c r="CT196" i="35"/>
  <c r="CT197" i="35" s="1"/>
  <c r="CV197" i="35" s="1"/>
  <c r="CZ189" i="35"/>
  <c r="DV186" i="35"/>
  <c r="DV187" i="35" s="1"/>
  <c r="DE191" i="35"/>
  <c r="DG190" i="35"/>
  <c r="CO192" i="35"/>
  <c r="CM194" i="35"/>
  <c r="CH192" i="35"/>
  <c r="CF193" i="35"/>
  <c r="DK188" i="35" l="1"/>
  <c r="CV196" i="35"/>
  <c r="DP190" i="35"/>
  <c r="DR190" i="35" s="1"/>
  <c r="CT198" i="35"/>
  <c r="CV198" i="35" s="1"/>
  <c r="CZ190" i="35"/>
  <c r="DW186" i="35"/>
  <c r="DX187" i="35" s="1"/>
  <c r="DX186" i="35"/>
  <c r="DV188" i="35"/>
  <c r="DG191" i="35"/>
  <c r="DE192" i="35"/>
  <c r="CO194" i="35"/>
  <c r="CH193" i="35"/>
  <c r="CM195" i="35"/>
  <c r="CM196" i="35" s="1"/>
  <c r="CO196" i="35" s="1"/>
  <c r="CF194" i="35"/>
  <c r="DK189" i="35" l="1"/>
  <c r="CT199" i="35"/>
  <c r="CV199" i="35" s="1"/>
  <c r="DP191" i="35"/>
  <c r="CZ191" i="35"/>
  <c r="DV189" i="35"/>
  <c r="DG192" i="35"/>
  <c r="DE193" i="35"/>
  <c r="CH194" i="35"/>
  <c r="CF195" i="35"/>
  <c r="CO195" i="35"/>
  <c r="CM197" i="35"/>
  <c r="DK190" i="35" l="1"/>
  <c r="CT200" i="35"/>
  <c r="CV200" i="35" s="1"/>
  <c r="DR191" i="35"/>
  <c r="DP192" i="35"/>
  <c r="DR192" i="35" s="1"/>
  <c r="CZ192" i="35"/>
  <c r="DA191" i="35"/>
  <c r="DB191" i="35"/>
  <c r="DV190" i="35"/>
  <c r="DE194" i="35"/>
  <c r="DG193" i="35"/>
  <c r="CO197" i="35"/>
  <c r="CM198" i="35"/>
  <c r="CF196" i="35"/>
  <c r="CF197" i="35" s="1"/>
  <c r="CH197" i="35" s="1"/>
  <c r="CH195" i="35"/>
  <c r="DK191" i="35" l="1"/>
  <c r="DM191" i="35" s="1"/>
  <c r="CT201" i="35"/>
  <c r="CT202" i="35" s="1"/>
  <c r="DP193" i="35"/>
  <c r="DR193" i="35" s="1"/>
  <c r="DA192" i="35"/>
  <c r="DB192" i="35"/>
  <c r="CZ193" i="35"/>
  <c r="DV191" i="35"/>
  <c r="DG194" i="35"/>
  <c r="DE195" i="35"/>
  <c r="DE196" i="35" s="1"/>
  <c r="DG196" i="35" s="1"/>
  <c r="CO198" i="35"/>
  <c r="CM199" i="35"/>
  <c r="CH196" i="35"/>
  <c r="CF198" i="35"/>
  <c r="CF199" i="35" s="1"/>
  <c r="CH199" i="35" s="1"/>
  <c r="DK192" i="35" l="1"/>
  <c r="DL192" i="35" s="1"/>
  <c r="DL191" i="35"/>
  <c r="CV201" i="35"/>
  <c r="DP194" i="35"/>
  <c r="DR194" i="35" s="1"/>
  <c r="CV202" i="35"/>
  <c r="CT203" i="35"/>
  <c r="CT204" i="35" s="1"/>
  <c r="CV204" i="35" s="1"/>
  <c r="CZ194" i="35"/>
  <c r="DA193" i="35"/>
  <c r="DB193" i="35"/>
  <c r="DV192" i="35"/>
  <c r="DG195" i="35"/>
  <c r="DE197" i="35"/>
  <c r="CH198" i="35"/>
  <c r="CF200" i="35"/>
  <c r="CO199" i="35"/>
  <c r="CM200" i="35"/>
  <c r="DM192" i="35" l="1"/>
  <c r="DK193" i="35"/>
  <c r="DL193" i="35" s="1"/>
  <c r="DP195" i="35"/>
  <c r="DR195" i="35" s="1"/>
  <c r="CT205" i="35"/>
  <c r="CT206" i="35" s="1"/>
  <c r="CV206" i="35" s="1"/>
  <c r="CV203" i="35"/>
  <c r="CZ195" i="35"/>
  <c r="DA194" i="35"/>
  <c r="DB194" i="35"/>
  <c r="DW192" i="35"/>
  <c r="DX192" i="35"/>
  <c r="DV193" i="35"/>
  <c r="DG197" i="35"/>
  <c r="DE198" i="35"/>
  <c r="DE199" i="35" s="1"/>
  <c r="DG199" i="35" s="1"/>
  <c r="CO200" i="35"/>
  <c r="CM201" i="35"/>
  <c r="CF201" i="35"/>
  <c r="CH200" i="35"/>
  <c r="DM193" i="35" l="1"/>
  <c r="DK194" i="35"/>
  <c r="DM194" i="35" s="1"/>
  <c r="DP196" i="35"/>
  <c r="DR196" i="35" s="1"/>
  <c r="CV205" i="35"/>
  <c r="CT207" i="35"/>
  <c r="DA195" i="35"/>
  <c r="DB195" i="35"/>
  <c r="CZ196" i="35"/>
  <c r="CZ197" i="35" s="1"/>
  <c r="DW193" i="35"/>
  <c r="DX193" i="35"/>
  <c r="DV194" i="35"/>
  <c r="DE200" i="35"/>
  <c r="DE201" i="35" s="1"/>
  <c r="DG201" i="35" s="1"/>
  <c r="DG198" i="35"/>
  <c r="CO201" i="35"/>
  <c r="CM202" i="35"/>
  <c r="CH201" i="35"/>
  <c r="CF202" i="35"/>
  <c r="DL194" i="35" l="1"/>
  <c r="DK195" i="35"/>
  <c r="DP197" i="35"/>
  <c r="DR197" i="35" s="1"/>
  <c r="CV207" i="35"/>
  <c r="CT208" i="35"/>
  <c r="CT209" i="35" s="1"/>
  <c r="CZ198" i="35"/>
  <c r="DA197" i="35"/>
  <c r="DB197" i="35"/>
  <c r="DB196" i="35"/>
  <c r="DA196" i="35"/>
  <c r="DW194" i="35"/>
  <c r="DX194" i="35"/>
  <c r="DV195" i="35"/>
  <c r="DV196" i="35" s="1"/>
  <c r="DG200" i="35"/>
  <c r="DE202" i="35"/>
  <c r="DE203" i="35" s="1"/>
  <c r="DG203" i="35" s="1"/>
  <c r="CF203" i="35"/>
  <c r="CO202" i="35"/>
  <c r="CH202" i="35"/>
  <c r="CM203" i="35"/>
  <c r="CO203" i="35" s="1"/>
  <c r="DV197" i="35" l="1"/>
  <c r="DW197" i="35" s="1"/>
  <c r="DL195" i="35"/>
  <c r="DM195" i="35"/>
  <c r="DK196" i="35"/>
  <c r="DP198" i="35"/>
  <c r="DR198" i="35" s="1"/>
  <c r="CV209" i="35"/>
  <c r="CT210" i="35"/>
  <c r="CV210" i="35" s="1"/>
  <c r="CV208" i="35"/>
  <c r="DA198" i="35"/>
  <c r="DB198" i="35"/>
  <c r="CZ199" i="35"/>
  <c r="DW196" i="35"/>
  <c r="DX196" i="35"/>
  <c r="DW195" i="35"/>
  <c r="DX195" i="35"/>
  <c r="DE204" i="35"/>
  <c r="DG202" i="35"/>
  <c r="CM204" i="35"/>
  <c r="CO204" i="35" s="1"/>
  <c r="CF204" i="35"/>
  <c r="CH203" i="35"/>
  <c r="DV198" i="35" l="1"/>
  <c r="DX198" i="35" s="1"/>
  <c r="DX197" i="35"/>
  <c r="DK197" i="35"/>
  <c r="DK198" i="35" s="1"/>
  <c r="DL196" i="35"/>
  <c r="DM196" i="35"/>
  <c r="DP199" i="35"/>
  <c r="DR199" i="35" s="1"/>
  <c r="CT211" i="35"/>
  <c r="CV211" i="35" s="1"/>
  <c r="CZ200" i="35"/>
  <c r="CZ201" i="35" s="1"/>
  <c r="DA199" i="35"/>
  <c r="DB199" i="35"/>
  <c r="DG204" i="35"/>
  <c r="DE205" i="35"/>
  <c r="CM205" i="35"/>
  <c r="CM206" i="35" s="1"/>
  <c r="CH204" i="35"/>
  <c r="CF205" i="35"/>
  <c r="CF206" i="35" s="1"/>
  <c r="DW198" i="35" l="1"/>
  <c r="DV199" i="35"/>
  <c r="DX199" i="35" s="1"/>
  <c r="DK199" i="35"/>
  <c r="DK200" i="35" s="1"/>
  <c r="DK201" i="35" s="1"/>
  <c r="DL198" i="35"/>
  <c r="DM198" i="35"/>
  <c r="DL197" i="35"/>
  <c r="DM197" i="35"/>
  <c r="DP200" i="35"/>
  <c r="DR200" i="35" s="1"/>
  <c r="CT212" i="35"/>
  <c r="CV212" i="35" s="1"/>
  <c r="CZ202" i="35"/>
  <c r="DA201" i="35"/>
  <c r="DB201" i="35"/>
  <c r="DA200" i="35"/>
  <c r="DB200" i="35"/>
  <c r="DG205" i="35"/>
  <c r="DE206" i="35"/>
  <c r="CO205" i="35"/>
  <c r="CH206" i="35"/>
  <c r="CF207" i="35"/>
  <c r="CH207" i="35" s="1"/>
  <c r="CO206" i="35"/>
  <c r="CM207" i="35"/>
  <c r="CM208" i="35" s="1"/>
  <c r="CO208" i="35" s="1"/>
  <c r="CH205" i="35"/>
  <c r="DV200" i="35" l="1"/>
  <c r="DW200" i="35" s="1"/>
  <c r="DW199" i="35"/>
  <c r="DP201" i="35"/>
  <c r="DR201" i="35" s="1"/>
  <c r="DM199" i="35"/>
  <c r="DL199" i="35"/>
  <c r="DK202" i="35"/>
  <c r="DK203" i="35" s="1"/>
  <c r="DK204" i="35" s="1"/>
  <c r="DL204" i="35" s="1"/>
  <c r="DL201" i="35"/>
  <c r="DM201" i="35"/>
  <c r="DL200" i="35"/>
  <c r="DM200" i="35"/>
  <c r="CT213" i="35"/>
  <c r="CV213" i="35" s="1"/>
  <c r="CZ203" i="35"/>
  <c r="DA202" i="35"/>
  <c r="DB202" i="35"/>
  <c r="DE207" i="35"/>
  <c r="DG207" i="35" s="1"/>
  <c r="DG206" i="35"/>
  <c r="CF208" i="35"/>
  <c r="CH208" i="35" s="1"/>
  <c r="CM209" i="35"/>
  <c r="CO207" i="35"/>
  <c r="DX200" i="35" l="1"/>
  <c r="DV201" i="35"/>
  <c r="DX201" i="35" s="1"/>
  <c r="DP202" i="35"/>
  <c r="DR202" i="35" s="1"/>
  <c r="DL203" i="35"/>
  <c r="DK205" i="35"/>
  <c r="DL205" i="35" s="1"/>
  <c r="DM203" i="35"/>
  <c r="DM204" i="35"/>
  <c r="DL202" i="35"/>
  <c r="DM202" i="35"/>
  <c r="CT214" i="35"/>
  <c r="CV214" i="35" s="1"/>
  <c r="CZ204" i="35"/>
  <c r="DA203" i="35"/>
  <c r="DB203" i="35"/>
  <c r="DE208" i="35"/>
  <c r="DE209" i="35" s="1"/>
  <c r="DG209" i="35" s="1"/>
  <c r="CF209" i="35"/>
  <c r="CH209" i="35" s="1"/>
  <c r="CM210" i="35"/>
  <c r="CO209" i="35"/>
  <c r="DV202" i="35" l="1"/>
  <c r="DW202" i="35" s="1"/>
  <c r="DW201" i="35"/>
  <c r="DP203" i="35"/>
  <c r="DR203" i="35" s="1"/>
  <c r="DM205" i="35"/>
  <c r="DK206" i="35"/>
  <c r="DM206" i="35" s="1"/>
  <c r="CT215" i="35"/>
  <c r="CV215" i="35" s="1"/>
  <c r="CZ205" i="35"/>
  <c r="DA204" i="35"/>
  <c r="DB204" i="35"/>
  <c r="DG208" i="35"/>
  <c r="DE210" i="35"/>
  <c r="DG210" i="35" s="1"/>
  <c r="CF210" i="35"/>
  <c r="CO210" i="35"/>
  <c r="CM211" i="35"/>
  <c r="DX202" i="35" l="1"/>
  <c r="DV203" i="35"/>
  <c r="DW203" i="35" s="1"/>
  <c r="DP204" i="35"/>
  <c r="DP205" i="35" s="1"/>
  <c r="DR205" i="35" s="1"/>
  <c r="DL206" i="35"/>
  <c r="DK207" i="35"/>
  <c r="DK208" i="35" s="1"/>
  <c r="CT216" i="35"/>
  <c r="CT217" i="35" s="1"/>
  <c r="CV217" i="35" s="1"/>
  <c r="CZ206" i="35"/>
  <c r="CZ207" i="35" s="1"/>
  <c r="DA205" i="35"/>
  <c r="DB205" i="35"/>
  <c r="DE211" i="35"/>
  <c r="DG211" i="35" s="1"/>
  <c r="CH210" i="35"/>
  <c r="CF211" i="35"/>
  <c r="CO211" i="35"/>
  <c r="CM212" i="35"/>
  <c r="CM213" i="35" s="1"/>
  <c r="DX203" i="35" l="1"/>
  <c r="DR204" i="35"/>
  <c r="DV204" i="35" s="1"/>
  <c r="DW204" i="35" s="1"/>
  <c r="DM207" i="35"/>
  <c r="CT218" i="35"/>
  <c r="CV218" i="35" s="1"/>
  <c r="CV216" i="35"/>
  <c r="DP206" i="35"/>
  <c r="DR206" i="35" s="1"/>
  <c r="DB207" i="35"/>
  <c r="DA207" i="35"/>
  <c r="CZ208" i="35"/>
  <c r="DA206" i="35"/>
  <c r="DB206" i="35"/>
  <c r="DK209" i="35"/>
  <c r="DE212" i="35"/>
  <c r="DE213" i="35" s="1"/>
  <c r="DG213" i="35" s="1"/>
  <c r="CF212" i="35"/>
  <c r="CH212" i="35" s="1"/>
  <c r="CH211" i="35"/>
  <c r="CO212" i="35"/>
  <c r="CM214" i="35"/>
  <c r="CO213" i="35"/>
  <c r="DX204" i="35" l="1"/>
  <c r="DV205" i="35"/>
  <c r="CT219" i="35"/>
  <c r="CV219" i="35" s="1"/>
  <c r="DP207" i="35"/>
  <c r="DR207" i="35" s="1"/>
  <c r="CZ209" i="35"/>
  <c r="DA208" i="35"/>
  <c r="DB208" i="35"/>
  <c r="DK210" i="35"/>
  <c r="DG212" i="35"/>
  <c r="DE214" i="35"/>
  <c r="DG214" i="35" s="1"/>
  <c r="CF213" i="35"/>
  <c r="CF214" i="35" s="1"/>
  <c r="CO214" i="35"/>
  <c r="CM215" i="35"/>
  <c r="DX205" i="35" l="1"/>
  <c r="DW205" i="35"/>
  <c r="DV206" i="35"/>
  <c r="CT220" i="35"/>
  <c r="CT221" i="35" s="1"/>
  <c r="CV221" i="35" s="1"/>
  <c r="DP208" i="35"/>
  <c r="DA209" i="35"/>
  <c r="DB209" i="35"/>
  <c r="CZ210" i="35"/>
  <c r="DK211" i="35"/>
  <c r="DE215" i="35"/>
  <c r="DG215" i="35" s="1"/>
  <c r="CM216" i="35"/>
  <c r="CO216" i="35" s="1"/>
  <c r="CH213" i="35"/>
  <c r="CF215" i="35"/>
  <c r="CH214" i="35"/>
  <c r="CO215" i="35"/>
  <c r="DW206" i="35" l="1"/>
  <c r="DX206" i="35"/>
  <c r="DV207" i="35"/>
  <c r="CT222" i="35"/>
  <c r="CV222" i="35" s="1"/>
  <c r="CV220" i="35"/>
  <c r="DR208" i="35"/>
  <c r="DP209" i="35"/>
  <c r="DR209" i="35" s="1"/>
  <c r="DA210" i="35"/>
  <c r="DB210" i="35"/>
  <c r="CZ211" i="35"/>
  <c r="DK212" i="35"/>
  <c r="DE216" i="35"/>
  <c r="DG216" i="35" s="1"/>
  <c r="CM217" i="35"/>
  <c r="CO217" i="35" s="1"/>
  <c r="CH215" i="35"/>
  <c r="CF216" i="35"/>
  <c r="DW207" i="35" l="1"/>
  <c r="DX207" i="35"/>
  <c r="CT223" i="35"/>
  <c r="CV223" i="35" s="1"/>
  <c r="DP210" i="35"/>
  <c r="DV208" i="35"/>
  <c r="DA211" i="35"/>
  <c r="DB211" i="35"/>
  <c r="CZ212" i="35"/>
  <c r="DK213" i="35"/>
  <c r="DK214" i="35" s="1"/>
  <c r="DL214" i="35" s="1"/>
  <c r="DE217" i="35"/>
  <c r="DG217" i="35" s="1"/>
  <c r="CM218" i="35"/>
  <c r="CO218" i="35" s="1"/>
  <c r="CH216" i="35"/>
  <c r="CF217" i="35"/>
  <c r="DV209" i="35" l="1"/>
  <c r="CT224" i="35"/>
  <c r="CV224" i="35" s="1"/>
  <c r="DX208" i="35"/>
  <c r="DP211" i="35"/>
  <c r="DR210" i="35"/>
  <c r="DA212" i="35"/>
  <c r="DB212" i="35"/>
  <c r="CZ213" i="35"/>
  <c r="CZ214" i="35" s="1"/>
  <c r="DM214" i="35"/>
  <c r="DK215" i="35"/>
  <c r="DL215" i="35" s="1"/>
  <c r="DM213" i="35"/>
  <c r="DL213" i="35"/>
  <c r="DE218" i="35"/>
  <c r="DG218" i="35" s="1"/>
  <c r="CM219" i="35"/>
  <c r="CM220" i="35" s="1"/>
  <c r="CO220" i="35" s="1"/>
  <c r="CH217" i="35"/>
  <c r="CF218" i="35"/>
  <c r="CT225" i="35" l="1"/>
  <c r="CV225" i="35" s="1"/>
  <c r="DR211" i="35"/>
  <c r="DP212" i="35"/>
  <c r="DP213" i="35" s="1"/>
  <c r="DR213" i="35" s="1"/>
  <c r="DE219" i="35"/>
  <c r="DG219" i="35" s="1"/>
  <c r="DV210" i="35"/>
  <c r="DA213" i="35"/>
  <c r="DB213" i="35"/>
  <c r="CZ215" i="35"/>
  <c r="CZ216" i="35" s="1"/>
  <c r="DA214" i="35"/>
  <c r="DB214" i="35"/>
  <c r="DM215" i="35"/>
  <c r="DK216" i="35"/>
  <c r="CO219" i="35"/>
  <c r="CM221" i="35"/>
  <c r="CO221" i="35" s="1"/>
  <c r="CH218" i="35"/>
  <c r="CF219" i="35"/>
  <c r="CH219" i="35" s="1"/>
  <c r="CT226" i="35" l="1"/>
  <c r="CV226" i="35" s="1"/>
  <c r="DE220" i="35"/>
  <c r="DG220" i="35" s="1"/>
  <c r="DP214" i="35"/>
  <c r="DR214" i="35" s="1"/>
  <c r="DR212" i="35"/>
  <c r="DV211" i="35"/>
  <c r="CZ217" i="35"/>
  <c r="CZ218" i="35" s="1"/>
  <c r="DA216" i="35"/>
  <c r="DB216" i="35"/>
  <c r="DA215" i="35"/>
  <c r="DB215" i="35"/>
  <c r="DL216" i="35"/>
  <c r="DM216" i="35"/>
  <c r="DK217" i="35"/>
  <c r="CM222" i="35"/>
  <c r="CF220" i="35"/>
  <c r="DP215" i="35" l="1"/>
  <c r="DR215" i="35" s="1"/>
  <c r="DE221" i="35"/>
  <c r="DG221" i="35" s="1"/>
  <c r="CT227" i="35"/>
  <c r="CV227" i="35" s="1"/>
  <c r="DV212" i="35"/>
  <c r="DA217" i="35"/>
  <c r="DB217" i="35"/>
  <c r="CZ219" i="35"/>
  <c r="DA218" i="35"/>
  <c r="DB218" i="35"/>
  <c r="DL217" i="35"/>
  <c r="DM217" i="35"/>
  <c r="DK218" i="35"/>
  <c r="DK219" i="35" s="1"/>
  <c r="CO222" i="35"/>
  <c r="CM223" i="35"/>
  <c r="CH220" i="35"/>
  <c r="CF221" i="35"/>
  <c r="DP216" i="35" l="1"/>
  <c r="DR216" i="35" s="1"/>
  <c r="DV213" i="35"/>
  <c r="DE222" i="35"/>
  <c r="DG222" i="35" s="1"/>
  <c r="CT228" i="35"/>
  <c r="CV228" i="35" s="1"/>
  <c r="CZ220" i="35"/>
  <c r="DA219" i="35"/>
  <c r="DB219" i="35"/>
  <c r="DL219" i="35"/>
  <c r="DK220" i="35"/>
  <c r="DL220" i="35" s="1"/>
  <c r="DL218" i="35"/>
  <c r="DM218" i="35"/>
  <c r="DM219" i="35"/>
  <c r="CM224" i="35"/>
  <c r="CO224" i="35" s="1"/>
  <c r="CO223" i="35"/>
  <c r="CF222" i="35"/>
  <c r="CH222" i="35" s="1"/>
  <c r="CH221" i="35"/>
  <c r="DP217" i="35" l="1"/>
  <c r="DP218" i="35" s="1"/>
  <c r="DR218" i="35" s="1"/>
  <c r="DV214" i="35"/>
  <c r="DW213" i="35"/>
  <c r="DX213" i="35"/>
  <c r="DK221" i="35"/>
  <c r="DL221" i="35" s="1"/>
  <c r="DE223" i="35"/>
  <c r="DG223" i="35" s="1"/>
  <c r="CT229" i="35"/>
  <c r="CV229" i="35" s="1"/>
  <c r="CZ221" i="35"/>
  <c r="CZ222" i="35" s="1"/>
  <c r="DA220" i="35"/>
  <c r="DB220" i="35"/>
  <c r="DM220" i="35"/>
  <c r="CM225" i="35"/>
  <c r="CF223" i="35"/>
  <c r="CH223" i="35" s="1"/>
  <c r="DR217" i="35" l="1"/>
  <c r="DW214" i="35"/>
  <c r="DX214" i="35"/>
  <c r="DV215" i="35"/>
  <c r="DK222" i="35"/>
  <c r="DL222" i="35" s="1"/>
  <c r="DM221" i="35"/>
  <c r="DE224" i="35"/>
  <c r="DG224" i="35" s="1"/>
  <c r="CT230" i="35"/>
  <c r="CV230" i="35" s="1"/>
  <c r="DP219" i="35"/>
  <c r="DR219" i="35" s="1"/>
  <c r="DA221" i="35"/>
  <c r="DB221" i="35"/>
  <c r="CZ223" i="35"/>
  <c r="DA222" i="35"/>
  <c r="DB222" i="35"/>
  <c r="CM226" i="35"/>
  <c r="CO226" i="35" s="1"/>
  <c r="CO225" i="35"/>
  <c r="CF224" i="35"/>
  <c r="CF225" i="35" s="1"/>
  <c r="CH225" i="35" s="1"/>
  <c r="DV216" i="35" l="1"/>
  <c r="DW215" i="35"/>
  <c r="DX215" i="35"/>
  <c r="DK223" i="35"/>
  <c r="DL223" i="35" s="1"/>
  <c r="DM222" i="35"/>
  <c r="DE225" i="35"/>
  <c r="DE226" i="35" s="1"/>
  <c r="DG226" i="35" s="1"/>
  <c r="CT231" i="35"/>
  <c r="CT232" i="35" s="1"/>
  <c r="CV232" i="35" s="1"/>
  <c r="DP220" i="35"/>
  <c r="CZ224" i="35"/>
  <c r="CZ225" i="35" s="1"/>
  <c r="DA223" i="35"/>
  <c r="DB223" i="35"/>
  <c r="CM227" i="35"/>
  <c r="CO227" i="35" s="1"/>
  <c r="CF226" i="35"/>
  <c r="CH226" i="35" s="1"/>
  <c r="CH224" i="35"/>
  <c r="DW216" i="35" l="1"/>
  <c r="DX216" i="35"/>
  <c r="DV217" i="35"/>
  <c r="DK224" i="35"/>
  <c r="DL224" i="35" s="1"/>
  <c r="DM223" i="35"/>
  <c r="DE227" i="35"/>
  <c r="DG227" i="35" s="1"/>
  <c r="DG225" i="35"/>
  <c r="CV231" i="35"/>
  <c r="DR220" i="35"/>
  <c r="DP221" i="35"/>
  <c r="DR221" i="35" s="1"/>
  <c r="CT233" i="35"/>
  <c r="CV233" i="35" s="1"/>
  <c r="DA225" i="35"/>
  <c r="DB225" i="35"/>
  <c r="DA224" i="35"/>
  <c r="DB224" i="35"/>
  <c r="CZ226" i="35"/>
  <c r="CM228" i="35"/>
  <c r="CF227" i="35"/>
  <c r="CH227" i="35" s="1"/>
  <c r="DW217" i="35" l="1"/>
  <c r="DV218" i="35"/>
  <c r="DV219" i="35" s="1"/>
  <c r="DX217" i="35"/>
  <c r="DK225" i="35"/>
  <c r="DK226" i="35" s="1"/>
  <c r="DL226" i="35" s="1"/>
  <c r="DM224" i="35"/>
  <c r="DE228" i="35"/>
  <c r="DG228" i="35" s="1"/>
  <c r="DP222" i="35"/>
  <c r="CT234" i="35"/>
  <c r="CV234" i="35" s="1"/>
  <c r="DB226" i="35"/>
  <c r="DA226" i="35"/>
  <c r="CZ227" i="35"/>
  <c r="CZ228" i="35" s="1"/>
  <c r="CZ229" i="35" s="1"/>
  <c r="CM229" i="35"/>
  <c r="CM230" i="35" s="1"/>
  <c r="CO228" i="35"/>
  <c r="CF228" i="35"/>
  <c r="CH228" i="35" s="1"/>
  <c r="DX219" i="35" l="1"/>
  <c r="DW219" i="35"/>
  <c r="DW218" i="35"/>
  <c r="DX218" i="35"/>
  <c r="DV220" i="35"/>
  <c r="DM226" i="35"/>
  <c r="DK227" i="35"/>
  <c r="DL227" i="35" s="1"/>
  <c r="DM225" i="35"/>
  <c r="DL225" i="35"/>
  <c r="DE229" i="35"/>
  <c r="DE230" i="35" s="1"/>
  <c r="DG230" i="35" s="1"/>
  <c r="DR222" i="35"/>
  <c r="DP223" i="35"/>
  <c r="CT235" i="35"/>
  <c r="CT236" i="35" s="1"/>
  <c r="CV236" i="35" s="1"/>
  <c r="CZ230" i="35"/>
  <c r="CZ231" i="35" s="1"/>
  <c r="DA229" i="35"/>
  <c r="DB229" i="35"/>
  <c r="DA228" i="35"/>
  <c r="DB228" i="35"/>
  <c r="DA227" i="35"/>
  <c r="DB227" i="35"/>
  <c r="CO230" i="35"/>
  <c r="CM231" i="35"/>
  <c r="CO231" i="35" s="1"/>
  <c r="CO229" i="35"/>
  <c r="CF229" i="35"/>
  <c r="CH229" i="35" s="1"/>
  <c r="DW220" i="35" l="1"/>
  <c r="DX220" i="35"/>
  <c r="DV221" i="35"/>
  <c r="DK228" i="35"/>
  <c r="DM228" i="35" s="1"/>
  <c r="DM227" i="35"/>
  <c r="DG229" i="35"/>
  <c r="DE231" i="35"/>
  <c r="DG231" i="35" s="1"/>
  <c r="DR223" i="35"/>
  <c r="DP224" i="35"/>
  <c r="CV235" i="35"/>
  <c r="CT237" i="35"/>
  <c r="CV237" i="35" s="1"/>
  <c r="DA231" i="35"/>
  <c r="DB231" i="35"/>
  <c r="CZ232" i="35"/>
  <c r="CZ233" i="35" s="1"/>
  <c r="DA230" i="35"/>
  <c r="DB230" i="35"/>
  <c r="CM232" i="35"/>
  <c r="CF230" i="35"/>
  <c r="CH230" i="35" s="1"/>
  <c r="DW221" i="35" l="1"/>
  <c r="DX221" i="35"/>
  <c r="DV222" i="35"/>
  <c r="DW222" i="35" s="1"/>
  <c r="DK229" i="35"/>
  <c r="DM229" i="35" s="1"/>
  <c r="DL228" i="35"/>
  <c r="DE232" i="35"/>
  <c r="DE233" i="35" s="1"/>
  <c r="DR224" i="35"/>
  <c r="DP225" i="35"/>
  <c r="CT238" i="35"/>
  <c r="CV238" i="35" s="1"/>
  <c r="DA233" i="35"/>
  <c r="DB233" i="35"/>
  <c r="CZ234" i="35"/>
  <c r="CZ235" i="35" s="1"/>
  <c r="DA232" i="35"/>
  <c r="DB232" i="35"/>
  <c r="CO232" i="35"/>
  <c r="CM233" i="35"/>
  <c r="CO233" i="35" s="1"/>
  <c r="CF231" i="35"/>
  <c r="CH231" i="35" s="1"/>
  <c r="DX222" i="35" l="1"/>
  <c r="DV223" i="35"/>
  <c r="DW223" i="35" s="1"/>
  <c r="DL229" i="35"/>
  <c r="DK230" i="35"/>
  <c r="DK231" i="35" s="1"/>
  <c r="DL231" i="35" s="1"/>
  <c r="DG232" i="35"/>
  <c r="DR225" i="35"/>
  <c r="DP226" i="35"/>
  <c r="CT239" i="35"/>
  <c r="CV239" i="35" s="1"/>
  <c r="DA235" i="35"/>
  <c r="DB235" i="35"/>
  <c r="CZ236" i="35"/>
  <c r="DA234" i="35"/>
  <c r="DB234" i="35"/>
  <c r="CM234" i="35"/>
  <c r="CM235" i="35" s="1"/>
  <c r="CO235" i="35" s="1"/>
  <c r="DG233" i="35"/>
  <c r="DE234" i="35"/>
  <c r="CF232" i="35"/>
  <c r="CH232" i="35" s="1"/>
  <c r="DV224" i="35" l="1"/>
  <c r="DW224" i="35" s="1"/>
  <c r="DX223" i="35"/>
  <c r="DM231" i="35"/>
  <c r="DK232" i="35"/>
  <c r="DK233" i="35" s="1"/>
  <c r="DL233" i="35" s="1"/>
  <c r="DM230" i="35"/>
  <c r="DL230" i="35"/>
  <c r="CT240" i="35"/>
  <c r="CV240" i="35" s="1"/>
  <c r="DR226" i="35"/>
  <c r="DP227" i="35"/>
  <c r="DA236" i="35"/>
  <c r="DB236" i="35"/>
  <c r="CZ237" i="35"/>
  <c r="CM236" i="35"/>
  <c r="CO236" i="35" s="1"/>
  <c r="CO234" i="35"/>
  <c r="DG234" i="35"/>
  <c r="DE235" i="35"/>
  <c r="DG235" i="35" s="1"/>
  <c r="CF233" i="35"/>
  <c r="CF234" i="35" s="1"/>
  <c r="CF235" i="35" s="1"/>
  <c r="DV225" i="35" l="1"/>
  <c r="DW225" i="35" s="1"/>
  <c r="DX224" i="35"/>
  <c r="DL232" i="35"/>
  <c r="DM232" i="35"/>
  <c r="CT241" i="35"/>
  <c r="CT242" i="35" s="1"/>
  <c r="CT243" i="35" s="1"/>
  <c r="CV243" i="35" s="1"/>
  <c r="DR227" i="35"/>
  <c r="DP228" i="35"/>
  <c r="DA237" i="35"/>
  <c r="DB237" i="35"/>
  <c r="CZ238" i="35"/>
  <c r="CM237" i="35"/>
  <c r="CO237" i="35" s="1"/>
  <c r="DE236" i="35"/>
  <c r="DG236" i="35" s="1"/>
  <c r="DM233" i="35"/>
  <c r="DK234" i="35"/>
  <c r="DL234" i="35" s="1"/>
  <c r="CH233" i="35"/>
  <c r="CH235" i="35"/>
  <c r="CH234" i="35"/>
  <c r="CF236" i="35"/>
  <c r="CH236" i="35" s="1"/>
  <c r="DV226" i="35" l="1"/>
  <c r="DW226" i="35" s="1"/>
  <c r="DX225" i="35"/>
  <c r="CV241" i="35"/>
  <c r="DP229" i="35"/>
  <c r="DR228" i="35"/>
  <c r="CT244" i="35"/>
  <c r="CV242" i="35"/>
  <c r="DA238" i="35"/>
  <c r="DB238" i="35"/>
  <c r="CZ239" i="35"/>
  <c r="CZ240" i="35" s="1"/>
  <c r="CM238" i="35"/>
  <c r="CM239" i="35" s="1"/>
  <c r="CO239" i="35" s="1"/>
  <c r="DE237" i="35"/>
  <c r="DG237" i="35" s="1"/>
  <c r="DK235" i="35"/>
  <c r="DM234" i="35"/>
  <c r="CF237" i="35"/>
  <c r="CH237" i="35" s="1"/>
  <c r="DV227" i="35" l="1"/>
  <c r="DW227" i="35" s="1"/>
  <c r="DX226" i="35"/>
  <c r="DR229" i="35"/>
  <c r="DP230" i="35"/>
  <c r="CV244" i="35"/>
  <c r="CT245" i="35"/>
  <c r="CT246" i="35" s="1"/>
  <c r="CV246" i="35" s="1"/>
  <c r="DA239" i="35"/>
  <c r="DB239" i="35"/>
  <c r="CZ241" i="35"/>
  <c r="DA240" i="35"/>
  <c r="DB240" i="35"/>
  <c r="CO238" i="35"/>
  <c r="CM240" i="35"/>
  <c r="DE238" i="35"/>
  <c r="DE239" i="35" s="1"/>
  <c r="DL235" i="35"/>
  <c r="DK236" i="35"/>
  <c r="DM235" i="35"/>
  <c r="CF238" i="35"/>
  <c r="CF239" i="35" s="1"/>
  <c r="CH239" i="35" s="1"/>
  <c r="DX227" i="35" l="1"/>
  <c r="DV228" i="35"/>
  <c r="DW228" i="35" s="1"/>
  <c r="DR230" i="35"/>
  <c r="DP231" i="35"/>
  <c r="DR231" i="35" s="1"/>
  <c r="CV245" i="35"/>
  <c r="CT247" i="35"/>
  <c r="CV247" i="35" s="1"/>
  <c r="DA241" i="35"/>
  <c r="DB241" i="35"/>
  <c r="CZ242" i="35"/>
  <c r="CO240" i="35"/>
  <c r="CM241" i="35"/>
  <c r="DG238" i="35"/>
  <c r="DL236" i="35"/>
  <c r="DM236" i="35"/>
  <c r="DK237" i="35"/>
  <c r="DG239" i="35"/>
  <c r="DE240" i="35"/>
  <c r="DG240" i="35" s="1"/>
  <c r="CH238" i="35"/>
  <c r="CF240" i="35"/>
  <c r="DX228" i="35" l="1"/>
  <c r="DV229" i="35"/>
  <c r="DP232" i="35"/>
  <c r="CT248" i="35"/>
  <c r="CV248" i="35" s="1"/>
  <c r="CZ243" i="35"/>
  <c r="DA242" i="35"/>
  <c r="DB242" i="35"/>
  <c r="CO241" i="35"/>
  <c r="CM242" i="35"/>
  <c r="CO242" i="35" s="1"/>
  <c r="DL237" i="35"/>
  <c r="DM237" i="35"/>
  <c r="DE241" i="35"/>
  <c r="DE242" i="35" s="1"/>
  <c r="DG242" i="35" s="1"/>
  <c r="DK238" i="35"/>
  <c r="CF241" i="35"/>
  <c r="CH240" i="35"/>
  <c r="DW229" i="35" l="1"/>
  <c r="DX229" i="35"/>
  <c r="DV230" i="35"/>
  <c r="DR232" i="35"/>
  <c r="DP233" i="35"/>
  <c r="DR233" i="35" s="1"/>
  <c r="CT249" i="35"/>
  <c r="CV249" i="35" s="1"/>
  <c r="CZ244" i="35"/>
  <c r="DA243" i="35"/>
  <c r="DB243" i="35"/>
  <c r="CM243" i="35"/>
  <c r="DL238" i="35"/>
  <c r="DM238" i="35"/>
  <c r="DK239" i="35"/>
  <c r="DK240" i="35" s="1"/>
  <c r="DG241" i="35"/>
  <c r="DE243" i="35"/>
  <c r="CF242" i="35"/>
  <c r="CF243" i="35" s="1"/>
  <c r="CH243" i="35" s="1"/>
  <c r="CH241" i="35"/>
  <c r="DW230" i="35" l="1"/>
  <c r="DX230" i="35"/>
  <c r="DV231" i="35"/>
  <c r="DV232" i="35" s="1"/>
  <c r="DP234" i="35"/>
  <c r="CT250" i="35"/>
  <c r="CV250" i="35" s="1"/>
  <c r="DB244" i="35"/>
  <c r="DA244" i="35"/>
  <c r="CZ245" i="35"/>
  <c r="CZ246" i="35" s="1"/>
  <c r="CO243" i="35"/>
  <c r="CM244" i="35"/>
  <c r="CO244" i="35" s="1"/>
  <c r="DL240" i="35"/>
  <c r="DM240" i="35"/>
  <c r="DL239" i="35"/>
  <c r="DM239" i="35"/>
  <c r="DK241" i="35"/>
  <c r="DL241" i="35" s="1"/>
  <c r="DG243" i="35"/>
  <c r="DE244" i="35"/>
  <c r="CH242" i="35"/>
  <c r="CF244" i="35"/>
  <c r="CF245" i="35" s="1"/>
  <c r="CH245" i="35" s="1"/>
  <c r="DW232" i="35" l="1"/>
  <c r="DX232" i="35"/>
  <c r="DW231" i="35"/>
  <c r="DX231" i="35"/>
  <c r="DV233" i="35"/>
  <c r="DW233" i="35" s="1"/>
  <c r="DR234" i="35"/>
  <c r="DP235" i="35"/>
  <c r="CT251" i="35"/>
  <c r="CZ247" i="35"/>
  <c r="DA246" i="35"/>
  <c r="DB246" i="35"/>
  <c r="DA245" i="35"/>
  <c r="DB245" i="35"/>
  <c r="CM245" i="35"/>
  <c r="CO245" i="35" s="1"/>
  <c r="DM241" i="35"/>
  <c r="DK242" i="35"/>
  <c r="DK243" i="35" s="1"/>
  <c r="DL243" i="35" s="1"/>
  <c r="DG244" i="35"/>
  <c r="DE245" i="35"/>
  <c r="CF246" i="35"/>
  <c r="CH244" i="35"/>
  <c r="DX233" i="35" l="1"/>
  <c r="DP236" i="35"/>
  <c r="DR235" i="35"/>
  <c r="DV234" i="35"/>
  <c r="DW234" i="35" s="1"/>
  <c r="CV251" i="35"/>
  <c r="CT252" i="35"/>
  <c r="CV252" i="35" s="1"/>
  <c r="DA247" i="35"/>
  <c r="DB247" i="35"/>
  <c r="CZ248" i="35"/>
  <c r="CM246" i="35"/>
  <c r="DM242" i="35"/>
  <c r="DL242" i="35"/>
  <c r="DM243" i="35"/>
  <c r="DG245" i="35"/>
  <c r="DE246" i="35"/>
  <c r="DK244" i="35"/>
  <c r="DL244" i="35" s="1"/>
  <c r="CH246" i="35"/>
  <c r="CF247" i="35"/>
  <c r="CH247" i="35" s="1"/>
  <c r="DX234" i="35" l="1"/>
  <c r="DV235" i="35"/>
  <c r="DW235" i="35" s="1"/>
  <c r="DR236" i="35"/>
  <c r="DP237" i="35"/>
  <c r="CT253" i="35"/>
  <c r="CV253" i="35" s="1"/>
  <c r="DA248" i="35"/>
  <c r="DB248" i="35"/>
  <c r="CZ249" i="35"/>
  <c r="CO246" i="35"/>
  <c r="CM247" i="35"/>
  <c r="DM244" i="35"/>
  <c r="DK245" i="35"/>
  <c r="DG246" i="35"/>
  <c r="DE247" i="35"/>
  <c r="CF248" i="35"/>
  <c r="CH248" i="35" s="1"/>
  <c r="DV236" i="35" l="1"/>
  <c r="DW236" i="35" s="1"/>
  <c r="DX235" i="35"/>
  <c r="DP238" i="35"/>
  <c r="DR238" i="35" s="1"/>
  <c r="DR237" i="35"/>
  <c r="CT254" i="35"/>
  <c r="CV254" i="35" s="1"/>
  <c r="DA249" i="35"/>
  <c r="DB249" i="35"/>
  <c r="CZ250" i="35"/>
  <c r="CO247" i="35"/>
  <c r="CM248" i="35"/>
  <c r="CO248" i="35" s="1"/>
  <c r="DG247" i="35"/>
  <c r="DE248" i="35"/>
  <c r="DK246" i="35"/>
  <c r="DL246" i="35" s="1"/>
  <c r="DL245" i="35"/>
  <c r="DM245" i="35"/>
  <c r="CF249" i="35"/>
  <c r="CH249" i="35" s="1"/>
  <c r="CX155" i="35" l="1"/>
  <c r="CX154" i="35"/>
  <c r="CX167" i="35"/>
  <c r="CX156" i="35"/>
  <c r="CX157" i="35"/>
  <c r="CX161" i="35"/>
  <c r="CX158" i="35"/>
  <c r="CX162" i="35"/>
  <c r="CX159" i="35"/>
  <c r="CX160" i="35"/>
  <c r="CX163" i="35"/>
  <c r="CX164" i="35"/>
  <c r="CX165" i="35"/>
  <c r="CX166" i="35"/>
  <c r="CX170" i="35"/>
  <c r="CX174" i="35"/>
  <c r="CX177" i="35"/>
  <c r="CX172" i="35"/>
  <c r="CX180" i="35"/>
  <c r="CX175" i="35"/>
  <c r="CX178" i="35"/>
  <c r="CX183" i="35"/>
  <c r="CX181" i="35"/>
  <c r="CX169" i="35"/>
  <c r="CX173" i="35"/>
  <c r="CX171" i="35"/>
  <c r="CX179" i="35"/>
  <c r="CX182" i="35"/>
  <c r="CX176" i="35"/>
  <c r="CX168" i="35"/>
  <c r="DX236" i="35"/>
  <c r="DV237" i="35"/>
  <c r="DW237" i="35" s="1"/>
  <c r="DP239" i="35"/>
  <c r="CX205" i="35"/>
  <c r="CX214" i="35"/>
  <c r="CX188" i="35"/>
  <c r="CX238" i="35"/>
  <c r="CX197" i="35"/>
  <c r="CX236" i="35"/>
  <c r="CX189" i="35"/>
  <c r="CX194" i="35"/>
  <c r="CX190" i="35"/>
  <c r="CX233" i="35"/>
  <c r="CX235" i="35"/>
  <c r="CX200" i="35"/>
  <c r="CX185" i="35"/>
  <c r="CX225" i="35"/>
  <c r="CX212" i="35"/>
  <c r="CX250" i="35"/>
  <c r="CX192" i="35"/>
  <c r="CX254" i="35"/>
  <c r="CX199" i="35"/>
  <c r="CX209" i="35"/>
  <c r="CX242" i="35"/>
  <c r="CX241" i="35"/>
  <c r="CX232" i="35"/>
  <c r="CX208" i="35"/>
  <c r="CX239" i="35"/>
  <c r="CX196" i="35"/>
  <c r="CX186" i="35"/>
  <c r="CX187" i="35"/>
  <c r="CX215" i="35"/>
  <c r="CX201" i="35"/>
  <c r="CX226" i="35"/>
  <c r="CX220" i="35"/>
  <c r="CX217" i="35"/>
  <c r="CX221" i="35"/>
  <c r="CX252" i="35"/>
  <c r="CX244" i="35"/>
  <c r="CX204" i="35"/>
  <c r="CX202" i="35"/>
  <c r="CX229" i="35"/>
  <c r="CX234" i="35"/>
  <c r="CX206" i="35"/>
  <c r="CX203" i="35"/>
  <c r="CX245" i="35"/>
  <c r="CX210" i="35"/>
  <c r="CX231" i="35"/>
  <c r="CX230" i="35"/>
  <c r="CX218" i="35"/>
  <c r="CX213" i="35"/>
  <c r="CX237" i="35"/>
  <c r="CX247" i="35"/>
  <c r="CX184" i="35"/>
  <c r="CX224" i="35"/>
  <c r="CX195" i="35"/>
  <c r="CX251" i="35"/>
  <c r="CX253" i="35"/>
  <c r="CX222" i="35"/>
  <c r="CX240" i="35"/>
  <c r="CX207" i="35"/>
  <c r="CX228" i="35"/>
  <c r="CX248" i="35"/>
  <c r="CX198" i="35"/>
  <c r="CX223" i="35"/>
  <c r="CX191" i="35"/>
  <c r="CX216" i="35"/>
  <c r="CX227" i="35"/>
  <c r="CX219" i="35"/>
  <c r="CX211" i="35"/>
  <c r="CX193" i="35"/>
  <c r="CX249" i="35"/>
  <c r="CX246" i="35"/>
  <c r="CX243" i="35"/>
  <c r="CZ251" i="35"/>
  <c r="DA250" i="35"/>
  <c r="DB250" i="35"/>
  <c r="CM249" i="35"/>
  <c r="CQ154" i="35"/>
  <c r="CQ155" i="35"/>
  <c r="DM246" i="35"/>
  <c r="DE249" i="35"/>
  <c r="DG248" i="35"/>
  <c r="DK247" i="35"/>
  <c r="DL247" i="35" s="1"/>
  <c r="CF250" i="35"/>
  <c r="CH250" i="35" s="1"/>
  <c r="DV238" i="35" l="1"/>
  <c r="DX237" i="35"/>
  <c r="DR239" i="35"/>
  <c r="DP240" i="35"/>
  <c r="DR240" i="35" s="1"/>
  <c r="CZ252" i="35"/>
  <c r="DA251" i="35"/>
  <c r="DB251" i="35"/>
  <c r="CO249" i="35"/>
  <c r="CM250" i="35"/>
  <c r="CM251" i="35" s="1"/>
  <c r="CO251" i="35" s="1"/>
  <c r="DK248" i="35"/>
  <c r="DL248" i="35" s="1"/>
  <c r="DE250" i="35"/>
  <c r="DE251" i="35" s="1"/>
  <c r="DG251" i="35" s="1"/>
  <c r="DG249" i="35"/>
  <c r="DM247" i="35"/>
  <c r="CF251" i="35"/>
  <c r="CH251" i="35" s="1"/>
  <c r="DW238" i="35" l="1"/>
  <c r="DX238" i="35"/>
  <c r="DP241" i="35"/>
  <c r="DV239" i="35"/>
  <c r="DW239" i="35" s="1"/>
  <c r="DA252" i="35"/>
  <c r="DB252" i="35"/>
  <c r="CZ253" i="35"/>
  <c r="CM252" i="35"/>
  <c r="CO252" i="35" s="1"/>
  <c r="CO250" i="35"/>
  <c r="DK249" i="35"/>
  <c r="DL249" i="35" s="1"/>
  <c r="DG250" i="35"/>
  <c r="DM248" i="35"/>
  <c r="DE252" i="35"/>
  <c r="DG252" i="35" s="1"/>
  <c r="CF252" i="35"/>
  <c r="CF253" i="35" s="1"/>
  <c r="CH253" i="35" s="1"/>
  <c r="DV240" i="35" l="1"/>
  <c r="DX239" i="35"/>
  <c r="DR241" i="35"/>
  <c r="DP242" i="35"/>
  <c r="CZ254" i="35"/>
  <c r="DA253" i="35"/>
  <c r="DB253" i="35"/>
  <c r="CM253" i="35"/>
  <c r="CO253" i="35" s="1"/>
  <c r="DM249" i="35"/>
  <c r="DK250" i="35"/>
  <c r="DE253" i="35"/>
  <c r="CH252" i="35"/>
  <c r="CF254" i="35"/>
  <c r="CH254" i="35" s="1"/>
  <c r="DA175" i="35" l="1"/>
  <c r="DB176" i="35" s="1"/>
  <c r="DA165" i="35"/>
  <c r="DB166" i="35" s="1"/>
  <c r="DA166" i="35"/>
  <c r="DB167" i="35" s="1"/>
  <c r="DA176" i="35"/>
  <c r="DB177" i="35" s="1"/>
  <c r="DA178" i="35"/>
  <c r="DB179" i="35" s="1"/>
  <c r="DA177" i="35"/>
  <c r="DB178" i="35" s="1"/>
  <c r="DA180" i="35"/>
  <c r="DA179" i="35"/>
  <c r="DB180" i="35" s="1"/>
  <c r="DW240" i="35"/>
  <c r="DX240" i="35"/>
  <c r="CJ154" i="35"/>
  <c r="CJ155" i="35"/>
  <c r="DA169" i="35"/>
  <c r="DB170" i="35" s="1"/>
  <c r="DA168" i="35"/>
  <c r="DB169" i="35" s="1"/>
  <c r="DA167" i="35"/>
  <c r="DB168" i="35" s="1"/>
  <c r="DA172" i="35"/>
  <c r="DB173" i="35" s="1"/>
  <c r="DA170" i="35"/>
  <c r="DB171" i="35" s="1"/>
  <c r="AK115" i="35" s="1"/>
  <c r="DA171" i="35"/>
  <c r="DB172" i="35" s="1"/>
  <c r="DA174" i="35"/>
  <c r="DB175" i="35" s="1"/>
  <c r="DA173" i="35"/>
  <c r="DB174" i="35" s="1"/>
  <c r="DR242" i="35"/>
  <c r="DP243" i="35"/>
  <c r="DR243" i="35" s="1"/>
  <c r="DV241" i="35"/>
  <c r="DW241" i="35" s="1"/>
  <c r="DA186" i="35"/>
  <c r="DB187" i="35" s="1"/>
  <c r="DA187" i="35"/>
  <c r="DB188" i="35" s="1"/>
  <c r="DA188" i="35"/>
  <c r="DB189" i="35" s="1"/>
  <c r="DA190" i="35"/>
  <c r="DA189" i="35"/>
  <c r="DB190" i="35" s="1"/>
  <c r="DA154" i="35"/>
  <c r="DA155" i="35"/>
  <c r="DB156" i="35" s="1"/>
  <c r="DA156" i="35"/>
  <c r="DB157" i="35" s="1"/>
  <c r="DA158" i="35"/>
  <c r="DA157" i="35"/>
  <c r="DB158" i="35" s="1"/>
  <c r="DA254" i="35"/>
  <c r="DB254" i="35"/>
  <c r="CM254" i="35"/>
  <c r="CO254" i="35" s="1"/>
  <c r="DG253" i="35"/>
  <c r="DE254" i="35"/>
  <c r="DG254" i="35" s="1"/>
  <c r="DM250" i="35"/>
  <c r="DL250" i="35"/>
  <c r="DK251" i="35"/>
  <c r="CJ156" i="35"/>
  <c r="CJ158" i="35"/>
  <c r="CJ166" i="35"/>
  <c r="CJ168" i="35"/>
  <c r="CJ170" i="35"/>
  <c r="CJ178" i="35"/>
  <c r="CJ177" i="35"/>
  <c r="CJ179" i="35"/>
  <c r="CJ157" i="35"/>
  <c r="CJ163" i="35"/>
  <c r="CJ162" i="35"/>
  <c r="CJ171" i="35"/>
  <c r="CJ174" i="35"/>
  <c r="CJ181" i="35"/>
  <c r="CJ182" i="35"/>
  <c r="CJ159" i="35"/>
  <c r="CJ160" i="35"/>
  <c r="CJ167" i="35"/>
  <c r="CJ175" i="35"/>
  <c r="CJ161" i="35"/>
  <c r="CJ164" i="35"/>
  <c r="CJ165" i="35"/>
  <c r="CJ172" i="35"/>
  <c r="CJ176" i="35"/>
  <c r="CJ183" i="35"/>
  <c r="CJ169" i="35"/>
  <c r="CJ173" i="35"/>
  <c r="CJ180" i="35"/>
  <c r="CJ216" i="35"/>
  <c r="CJ222" i="35"/>
  <c r="CJ220" i="35"/>
  <c r="CJ223" i="35"/>
  <c r="CJ233" i="35"/>
  <c r="CJ253" i="35"/>
  <c r="CJ239" i="35"/>
  <c r="CJ241" i="35"/>
  <c r="CJ244" i="35"/>
  <c r="CJ249" i="35"/>
  <c r="CJ200" i="35"/>
  <c r="CJ218" i="35"/>
  <c r="CJ219" i="35"/>
  <c r="CJ230" i="35"/>
  <c r="CJ236" i="35"/>
  <c r="CJ251" i="35"/>
  <c r="CJ247" i="35"/>
  <c r="CJ185" i="35"/>
  <c r="CJ196" i="35"/>
  <c r="CJ203" i="35"/>
  <c r="CJ213" i="35"/>
  <c r="CJ221" i="35"/>
  <c r="CJ231" i="35"/>
  <c r="CJ235" i="35"/>
  <c r="CJ246" i="35"/>
  <c r="CJ252" i="35"/>
  <c r="CJ184" i="35"/>
  <c r="CJ190" i="35"/>
  <c r="CJ193" i="35"/>
  <c r="CJ194" i="35"/>
  <c r="CJ206" i="35"/>
  <c r="CJ207" i="35"/>
  <c r="CJ215" i="35"/>
  <c r="CJ225" i="35"/>
  <c r="CJ232" i="35"/>
  <c r="CJ242" i="35"/>
  <c r="CJ243" i="35"/>
  <c r="CJ189" i="35"/>
  <c r="CJ197" i="35"/>
  <c r="CJ202" i="35"/>
  <c r="CJ209" i="35"/>
  <c r="CJ217" i="35"/>
  <c r="CJ226" i="35"/>
  <c r="CJ254" i="35"/>
  <c r="CJ237" i="35"/>
  <c r="CJ245" i="35"/>
  <c r="CJ214" i="35"/>
  <c r="CJ187" i="35"/>
  <c r="CJ204" i="35"/>
  <c r="CJ188" i="35"/>
  <c r="CJ205" i="35"/>
  <c r="CJ224" i="35"/>
  <c r="CJ234" i="35"/>
  <c r="CJ250" i="35"/>
  <c r="CJ195" i="35"/>
  <c r="CJ210" i="35"/>
  <c r="CJ198" i="35"/>
  <c r="CJ212" i="35"/>
  <c r="CJ227" i="35"/>
  <c r="CJ240" i="35"/>
  <c r="CJ201" i="35"/>
  <c r="CJ199" i="35"/>
  <c r="CJ229" i="35"/>
  <c r="CJ248" i="35"/>
  <c r="CJ191" i="35"/>
  <c r="CJ208" i="35"/>
  <c r="CJ192" i="35"/>
  <c r="CJ211" i="35"/>
  <c r="CJ228" i="35"/>
  <c r="CJ238" i="35"/>
  <c r="CJ186" i="35"/>
  <c r="CQ207" i="35" l="1"/>
  <c r="CQ156" i="35"/>
  <c r="DI155" i="35"/>
  <c r="DI154" i="35"/>
  <c r="DI156" i="35"/>
  <c r="DI159" i="35"/>
  <c r="DI158" i="35"/>
  <c r="DI157" i="35"/>
  <c r="DI160" i="35"/>
  <c r="DI161" i="35"/>
  <c r="DI162" i="35"/>
  <c r="DI164" i="35"/>
  <c r="DI163" i="35"/>
  <c r="DI165" i="35"/>
  <c r="CQ158" i="35"/>
  <c r="CQ157" i="35"/>
  <c r="DV242" i="35"/>
  <c r="DW242" i="35" s="1"/>
  <c r="DX241" i="35"/>
  <c r="DP244" i="35"/>
  <c r="CQ191" i="35"/>
  <c r="CQ218" i="35"/>
  <c r="CQ198" i="35"/>
  <c r="CQ217" i="35"/>
  <c r="CQ236" i="35"/>
  <c r="CQ254" i="35"/>
  <c r="CQ246" i="35"/>
  <c r="CQ233" i="35"/>
  <c r="CQ168" i="35"/>
  <c r="CQ193" i="35"/>
  <c r="CQ226" i="35"/>
  <c r="CQ242" i="35"/>
  <c r="CQ214" i="35"/>
  <c r="CQ175" i="35"/>
  <c r="CQ185" i="35"/>
  <c r="CQ229" i="35"/>
  <c r="CQ184" i="35"/>
  <c r="CQ202" i="35"/>
  <c r="CQ234" i="35"/>
  <c r="CQ244" i="35"/>
  <c r="CQ248" i="35"/>
  <c r="CQ237" i="35"/>
  <c r="CQ221" i="35"/>
  <c r="CQ159" i="35"/>
  <c r="CQ186" i="35"/>
  <c r="CQ206" i="35"/>
  <c r="CQ220" i="35"/>
  <c r="CQ239" i="35"/>
  <c r="CQ199" i="35"/>
  <c r="CQ182" i="35"/>
  <c r="CQ245" i="35"/>
  <c r="CQ222" i="35"/>
  <c r="CQ241" i="35"/>
  <c r="CQ194" i="35"/>
  <c r="CQ201" i="35"/>
  <c r="CQ224" i="35"/>
  <c r="CQ228" i="35"/>
  <c r="CQ230" i="35"/>
  <c r="CQ215" i="35"/>
  <c r="CQ165" i="35"/>
  <c r="CQ173" i="35"/>
  <c r="CQ171" i="35"/>
  <c r="CQ172" i="35"/>
  <c r="CQ160" i="35"/>
  <c r="CQ178" i="35"/>
  <c r="CQ174" i="35"/>
  <c r="CQ176" i="35"/>
  <c r="CQ247" i="35"/>
  <c r="CQ204" i="35"/>
  <c r="CQ232" i="35"/>
  <c r="CQ187" i="35"/>
  <c r="CQ211" i="35"/>
  <c r="CQ252" i="35"/>
  <c r="CQ251" i="35"/>
  <c r="CQ205" i="35"/>
  <c r="CQ188" i="35"/>
  <c r="CQ203" i="35"/>
  <c r="CQ208" i="35"/>
  <c r="CQ209" i="35"/>
  <c r="CQ212" i="35"/>
  <c r="CQ213" i="35"/>
  <c r="CQ238" i="35"/>
  <c r="CQ196" i="35"/>
  <c r="CQ223" i="35"/>
  <c r="CQ181" i="35"/>
  <c r="CQ170" i="35"/>
  <c r="CQ183" i="35"/>
  <c r="CQ177" i="35"/>
  <c r="CQ163" i="35"/>
  <c r="CQ166" i="35"/>
  <c r="CQ249" i="35"/>
  <c r="CQ210" i="35"/>
  <c r="CQ231" i="35"/>
  <c r="CQ192" i="35"/>
  <c r="CQ227" i="35"/>
  <c r="CQ240" i="35"/>
  <c r="CQ219" i="35"/>
  <c r="CQ235" i="35"/>
  <c r="CQ250" i="35"/>
  <c r="CQ189" i="35"/>
  <c r="CQ190" i="35"/>
  <c r="CQ197" i="35"/>
  <c r="CQ195" i="35"/>
  <c r="CQ216" i="35"/>
  <c r="CQ243" i="35"/>
  <c r="CQ200" i="35"/>
  <c r="CQ225" i="35"/>
  <c r="CQ164" i="35"/>
  <c r="CQ179" i="35"/>
  <c r="CQ162" i="35"/>
  <c r="CQ167" i="35"/>
  <c r="CQ180" i="35"/>
  <c r="CQ169" i="35"/>
  <c r="CQ161" i="35"/>
  <c r="CQ253" i="35"/>
  <c r="DI166" i="35"/>
  <c r="DI167" i="35"/>
  <c r="DI168" i="35"/>
  <c r="DI169" i="35"/>
  <c r="DI171" i="35"/>
  <c r="DI173" i="35"/>
  <c r="DI170" i="35"/>
  <c r="DI172" i="35"/>
  <c r="DI177" i="35"/>
  <c r="DI176" i="35"/>
  <c r="DI175" i="35"/>
  <c r="DI180" i="35"/>
  <c r="DI174" i="35"/>
  <c r="DI179" i="35"/>
  <c r="DI178" i="35"/>
  <c r="DI181" i="35"/>
  <c r="DI183" i="35"/>
  <c r="DI182" i="35"/>
  <c r="DI186" i="35"/>
  <c r="DI184" i="35"/>
  <c r="DI187" i="35"/>
  <c r="DI189" i="35"/>
  <c r="DI188" i="35"/>
  <c r="DI192" i="35"/>
  <c r="DI190" i="35"/>
  <c r="DI191" i="35"/>
  <c r="DI194" i="35"/>
  <c r="DI193" i="35"/>
  <c r="DI195" i="35"/>
  <c r="DI196" i="35"/>
  <c r="DI197" i="35"/>
  <c r="DI198" i="35"/>
  <c r="DI199" i="35"/>
  <c r="DI200" i="35"/>
  <c r="DI202" i="35"/>
  <c r="DI208" i="35"/>
  <c r="DI201" i="35"/>
  <c r="DI203" i="35"/>
  <c r="DI206" i="35"/>
  <c r="DI205" i="35"/>
  <c r="DI209" i="35"/>
  <c r="DI204" i="35"/>
  <c r="DI211" i="35"/>
  <c r="DI214" i="35"/>
  <c r="DI210" i="35"/>
  <c r="DI212" i="35"/>
  <c r="DI213" i="35"/>
  <c r="DI207" i="35"/>
  <c r="DI216" i="35"/>
  <c r="DI215" i="35"/>
  <c r="DI217" i="35"/>
  <c r="DI221" i="35"/>
  <c r="DI220" i="35"/>
  <c r="DI219" i="35"/>
  <c r="DI218" i="35"/>
  <c r="DI222" i="35"/>
  <c r="DI226" i="35"/>
  <c r="DI223" i="35"/>
  <c r="DI225" i="35"/>
  <c r="DI224" i="35"/>
  <c r="DI227" i="35"/>
  <c r="DI230" i="35"/>
  <c r="DI229" i="35"/>
  <c r="DI231" i="35"/>
  <c r="DI228" i="35"/>
  <c r="DI233" i="35"/>
  <c r="DI234" i="35"/>
  <c r="DI232" i="35"/>
  <c r="DI237" i="35"/>
  <c r="DI235" i="35"/>
  <c r="DI236" i="35"/>
  <c r="DI240" i="35"/>
  <c r="DI238" i="35"/>
  <c r="DI241" i="35"/>
  <c r="DI253" i="35"/>
  <c r="DI239" i="35"/>
  <c r="DL251" i="35"/>
  <c r="DM251" i="35"/>
  <c r="DI252" i="35"/>
  <c r="DI242" i="35"/>
  <c r="DI250" i="35"/>
  <c r="DI243" i="35"/>
  <c r="DI245" i="35"/>
  <c r="DI249" i="35"/>
  <c r="DI246" i="35"/>
  <c r="DI185" i="35"/>
  <c r="DI244" i="35"/>
  <c r="DI247" i="35"/>
  <c r="DI248" i="35"/>
  <c r="DI251" i="35"/>
  <c r="DK252" i="35"/>
  <c r="DV243" i="35" l="1"/>
  <c r="DX242" i="35"/>
  <c r="DR244" i="35"/>
  <c r="DP245" i="35"/>
  <c r="DL252" i="35"/>
  <c r="DM252" i="35"/>
  <c r="DK253" i="35"/>
  <c r="DW243" i="35" l="1"/>
  <c r="DX243" i="35"/>
  <c r="DR245" i="35"/>
  <c r="DP246" i="35"/>
  <c r="DV244" i="35"/>
  <c r="DW244" i="35" s="1"/>
  <c r="DL253" i="35"/>
  <c r="DK254" i="35"/>
  <c r="DM253" i="35"/>
  <c r="DL207" i="35" l="1"/>
  <c r="DM208" i="35" s="1"/>
  <c r="DL177" i="35"/>
  <c r="DM178" i="35" s="1"/>
  <c r="DL178" i="35"/>
  <c r="DM179" i="35" s="1"/>
  <c r="DL179" i="35"/>
  <c r="DM180" i="35" s="1"/>
  <c r="DL180" i="35"/>
  <c r="DL208" i="35"/>
  <c r="DM209" i="35" s="1"/>
  <c r="DL209" i="35"/>
  <c r="DM210" i="35" s="1"/>
  <c r="DL210" i="35"/>
  <c r="DM211" i="35" s="1"/>
  <c r="DL211" i="35"/>
  <c r="DM212" i="35" s="1"/>
  <c r="DL212" i="35"/>
  <c r="DL176" i="35"/>
  <c r="DM177" i="35" s="1"/>
  <c r="DL170" i="35"/>
  <c r="DM171" i="35" s="1"/>
  <c r="AK116" i="35" s="1"/>
  <c r="DL168" i="35"/>
  <c r="DM169" i="35" s="1"/>
  <c r="DL167" i="35"/>
  <c r="DM168" i="35" s="1"/>
  <c r="DL169" i="35"/>
  <c r="DM170" i="35" s="1"/>
  <c r="DL186" i="35"/>
  <c r="DM187" i="35" s="1"/>
  <c r="DL187" i="35"/>
  <c r="DM188" i="35" s="1"/>
  <c r="DL188" i="35"/>
  <c r="DM189" i="35" s="1"/>
  <c r="DL189" i="35"/>
  <c r="DM190" i="35" s="1"/>
  <c r="DL190" i="35"/>
  <c r="DL165" i="35"/>
  <c r="DM166" i="35" s="1"/>
  <c r="DL166" i="35"/>
  <c r="DM167" i="35" s="1"/>
  <c r="DX244" i="35"/>
  <c r="DP247" i="35"/>
  <c r="DR246" i="35"/>
  <c r="DV245" i="35"/>
  <c r="DW245" i="35" s="1"/>
  <c r="DW181" i="35"/>
  <c r="DX182" i="35" s="1"/>
  <c r="DW183" i="35"/>
  <c r="DX184" i="35" s="1"/>
  <c r="DW185" i="35"/>
  <c r="DW184" i="35"/>
  <c r="DX185" i="35" s="1"/>
  <c r="DW182" i="35"/>
  <c r="DX183" i="35" s="1"/>
  <c r="DL181" i="35"/>
  <c r="DM182" i="35" s="1"/>
  <c r="DL182" i="35"/>
  <c r="DM183" i="35" s="1"/>
  <c r="DL183" i="35"/>
  <c r="DM184" i="35" s="1"/>
  <c r="DL185" i="35"/>
  <c r="DM186" i="35" s="1"/>
  <c r="DL184" i="35"/>
  <c r="DM185" i="35" s="1"/>
  <c r="DL171" i="35"/>
  <c r="DM172" i="35" s="1"/>
  <c r="DL172" i="35"/>
  <c r="DM173" i="35" s="1"/>
  <c r="DL173" i="35"/>
  <c r="DM174" i="35" s="1"/>
  <c r="DL175" i="35"/>
  <c r="DM176" i="35" s="1"/>
  <c r="DL174" i="35"/>
  <c r="DM175" i="35" s="1"/>
  <c r="DL162" i="35"/>
  <c r="DM163" i="35" s="1"/>
  <c r="DL160" i="35"/>
  <c r="DM161" i="35" s="1"/>
  <c r="DL161" i="35"/>
  <c r="DM162" i="35" s="1"/>
  <c r="DL163" i="35"/>
  <c r="DM164" i="35" s="1"/>
  <c r="DL164" i="35"/>
  <c r="DM165" i="35" s="1"/>
  <c r="DL254" i="35"/>
  <c r="DL155" i="35"/>
  <c r="DM156" i="35" s="1"/>
  <c r="DL154" i="35"/>
  <c r="DM155" i="35" s="1"/>
  <c r="DL158" i="35"/>
  <c r="DL156" i="35"/>
  <c r="DM157" i="35" s="1"/>
  <c r="DL157" i="35"/>
  <c r="DM158" i="35" s="1"/>
  <c r="DM254" i="35"/>
  <c r="AG118" i="35" l="1"/>
  <c r="DV246" i="35"/>
  <c r="DW246" i="35" s="1"/>
  <c r="DR247" i="35"/>
  <c r="DP248" i="35"/>
  <c r="DX245" i="35"/>
  <c r="DB155" i="35"/>
  <c r="DV247" i="35" l="1"/>
  <c r="DW247" i="35" s="1"/>
  <c r="DX246" i="35"/>
  <c r="DR248" i="35"/>
  <c r="DP249" i="35"/>
  <c r="DX247" i="35" l="1"/>
  <c r="DR249" i="35"/>
  <c r="DP250" i="35"/>
  <c r="DV248" i="35"/>
  <c r="DW248" i="35" s="1"/>
  <c r="DX248" i="35" l="1"/>
  <c r="DP251" i="35"/>
  <c r="DP252" i="35" s="1"/>
  <c r="DR250" i="35"/>
  <c r="DV249" i="35"/>
  <c r="DW249" i="35" s="1"/>
  <c r="DW187" i="35"/>
  <c r="DX188" i="35" s="1"/>
  <c r="DW189" i="35"/>
  <c r="DX190" i="35" s="1"/>
  <c r="DW188" i="35"/>
  <c r="DX189" i="35" s="1"/>
  <c r="DW190" i="35"/>
  <c r="DX191" i="35" s="1"/>
  <c r="DW191" i="35"/>
  <c r="DX249" i="35" l="1"/>
  <c r="DR252" i="35"/>
  <c r="DV250" i="35"/>
  <c r="DR251" i="35"/>
  <c r="DP253" i="35"/>
  <c r="DR253" i="35" s="1"/>
  <c r="DW250" i="35" l="1"/>
  <c r="DX250" i="35"/>
  <c r="DP254" i="35"/>
  <c r="DR254" i="35" s="1"/>
  <c r="DT166" i="35" s="1"/>
  <c r="DV251" i="35"/>
  <c r="DT168" i="35" l="1"/>
  <c r="DT159" i="35"/>
  <c r="DT161" i="35"/>
  <c r="DT163" i="35"/>
  <c r="DT162" i="35"/>
  <c r="DT160" i="35"/>
  <c r="DT164" i="35"/>
  <c r="DT165" i="35"/>
  <c r="DT167" i="35"/>
  <c r="DT169" i="35"/>
  <c r="DT218" i="35"/>
  <c r="DT172" i="35"/>
  <c r="DT183" i="35"/>
  <c r="DT175" i="35"/>
  <c r="DT176" i="35"/>
  <c r="DT178" i="35"/>
  <c r="DT184" i="35"/>
  <c r="DT180" i="35"/>
  <c r="DT181" i="35"/>
  <c r="DT182" i="35"/>
  <c r="DT174" i="35"/>
  <c r="DT171" i="35"/>
  <c r="DT177" i="35"/>
  <c r="DT179" i="35"/>
  <c r="DT170" i="35"/>
  <c r="DT173" i="35"/>
  <c r="DV252" i="35"/>
  <c r="DW252" i="35" s="1"/>
  <c r="DT251" i="35"/>
  <c r="DT250" i="35"/>
  <c r="DT210" i="35"/>
  <c r="DT197" i="35"/>
  <c r="DT228" i="35"/>
  <c r="DT193" i="35"/>
  <c r="DT230" i="35"/>
  <c r="DT208" i="35"/>
  <c r="DT229" i="35"/>
  <c r="DT225" i="35"/>
  <c r="DT198" i="35"/>
  <c r="DT243" i="35"/>
  <c r="DT231" i="35"/>
  <c r="DT209" i="35"/>
  <c r="DT199" i="35"/>
  <c r="DT224" i="35"/>
  <c r="DT223" i="35"/>
  <c r="DT187" i="35"/>
  <c r="DT190" i="35"/>
  <c r="DT196" i="35"/>
  <c r="DT249" i="35"/>
  <c r="DT200" i="35"/>
  <c r="DT206" i="35"/>
  <c r="DT234" i="35"/>
  <c r="DT194" i="35"/>
  <c r="DT212" i="35"/>
  <c r="DT207" i="35"/>
  <c r="DT247" i="35"/>
  <c r="DT215" i="35"/>
  <c r="DT202" i="35"/>
  <c r="DT195" i="35"/>
  <c r="DT241" i="35"/>
  <c r="DT217" i="35"/>
  <c r="DT192" i="35"/>
  <c r="DT239" i="35"/>
  <c r="DT188" i="35"/>
  <c r="DT201" i="35"/>
  <c r="DT204" i="35"/>
  <c r="DV253" i="35"/>
  <c r="DW253" i="35" s="1"/>
  <c r="DT205" i="35"/>
  <c r="DT240" i="35"/>
  <c r="DT245" i="35"/>
  <c r="DT186" i="35"/>
  <c r="DT191" i="35"/>
  <c r="DT244" i="35"/>
  <c r="DT211" i="35"/>
  <c r="DT222" i="35"/>
  <c r="DT248" i="35"/>
  <c r="DT227" i="35"/>
  <c r="DT242" i="35"/>
  <c r="DT185" i="35"/>
  <c r="DT237" i="35"/>
  <c r="DT233" i="35"/>
  <c r="DW251" i="35"/>
  <c r="DT252" i="35"/>
  <c r="DT213" i="35"/>
  <c r="DT221" i="35"/>
  <c r="DT226" i="35"/>
  <c r="DT214" i="35"/>
  <c r="DT235" i="35"/>
  <c r="DT189" i="35"/>
  <c r="DT216" i="35"/>
  <c r="DT232" i="35"/>
  <c r="DT220" i="35"/>
  <c r="DT203" i="35"/>
  <c r="DT219" i="35"/>
  <c r="DT246" i="35"/>
  <c r="DT236" i="35"/>
  <c r="DT238" i="35"/>
  <c r="DT253" i="35"/>
  <c r="DX251" i="35"/>
  <c r="DV254" i="35" l="1"/>
  <c r="DW254" i="35" s="1"/>
  <c r="DX252" i="35"/>
  <c r="DW171" i="35"/>
  <c r="DX172" i="35" s="1"/>
  <c r="DW172" i="35"/>
  <c r="DX173" i="35" s="1"/>
  <c r="DW208" i="35"/>
  <c r="DX209" i="35" s="1"/>
  <c r="DW210" i="35"/>
  <c r="DX211" i="35" s="1"/>
  <c r="DW211" i="35"/>
  <c r="DX212" i="35" s="1"/>
  <c r="DW209" i="35"/>
  <c r="DX210" i="35" s="1"/>
  <c r="DW212" i="35"/>
  <c r="DX253" i="35"/>
  <c r="DW155" i="35"/>
  <c r="DX156" i="35" s="1"/>
  <c r="DW156" i="35"/>
  <c r="DX157" i="35" s="1"/>
  <c r="DW154" i="35"/>
  <c r="DX155" i="35" s="1"/>
  <c r="DW157" i="35"/>
  <c r="DX158" i="35" s="1"/>
  <c r="DW158" i="35"/>
  <c r="DW173" i="35" l="1"/>
  <c r="DX174" i="35" s="1"/>
  <c r="DW174" i="35"/>
  <c r="DX175" i="35" s="1"/>
  <c r="DW175" i="35"/>
  <c r="DX176" i="35" s="1"/>
  <c r="DX254" i="35"/>
  <c r="DW170" i="35"/>
  <c r="DX171" i="35" s="1"/>
  <c r="DW176" i="35"/>
  <c r="DX177" i="35" s="1"/>
  <c r="DW177" i="35"/>
  <c r="DX178" i="35" s="1"/>
  <c r="DW179" i="35"/>
  <c r="DX180" i="35" s="1"/>
  <c r="DW178" i="35"/>
  <c r="DX179" i="35" s="1"/>
  <c r="DW180" i="35"/>
  <c r="EW102" i="41"/>
  <c r="EX102" i="41" l="1"/>
  <c r="EW103" i="41"/>
  <c r="EX103" i="41" s="1"/>
  <c r="EY101" i="41" l="1"/>
  <c r="FB101" i="41" s="1"/>
  <c r="FB102" i="41" l="1"/>
  <c r="FB103" i="41" s="1"/>
  <c r="FD101" i="41" s="1"/>
  <c r="EW38" i="41" s="1"/>
  <c r="EW39" i="41" s="1"/>
  <c r="DR29" i="41" s="1"/>
  <c r="DR33" i="41" l="1"/>
  <c r="EW23" i="41" s="1"/>
  <c r="DT30" i="41"/>
  <c r="DV30" i="41" s="1"/>
  <c r="DX30" i="41" s="1"/>
  <c r="DZ30" i="41" s="1"/>
  <c r="EB30" i="41" s="1"/>
  <c r="ED30" i="41" s="1"/>
  <c r="EF30" i="41" s="1"/>
  <c r="EH30" i="41" s="1"/>
  <c r="EJ30" i="41" s="1"/>
  <c r="EW57" i="41"/>
  <c r="EW88" i="41" l="1"/>
  <c r="EW24" i="41"/>
  <c r="EX91" i="41" s="1"/>
  <c r="EW25" i="41"/>
  <c r="FB70" i="41" s="1"/>
  <c r="EY88" i="41" l="1"/>
  <c r="DI71" i="41" s="1"/>
  <c r="FC70" i="41"/>
  <c r="FD70" i="41"/>
  <c r="DI54" i="41"/>
  <c r="EW53" i="41"/>
  <c r="EX53" i="41" s="1"/>
  <c r="FE70" i="41"/>
  <c r="EZ72" i="41"/>
  <c r="EW52" i="41"/>
  <c r="EX52" i="41" s="1"/>
  <c r="FA72" i="41"/>
  <c r="EY72" i="41"/>
  <c r="EY91" i="41"/>
  <c r="EZ91" i="41" s="1"/>
  <c r="EW94" i="41"/>
  <c r="EX94" i="41" s="1"/>
  <c r="EY94" i="41" s="1"/>
  <c r="DI74" i="41" s="1"/>
  <c r="DI51" i="41"/>
  <c r="DI56" i="41" l="1"/>
  <c r="DI50" i="41"/>
  <c r="DI76" i="41" l="1"/>
</calcChain>
</file>

<file path=xl/comments1.xml><?xml version="1.0" encoding="utf-8"?>
<comments xmlns="http://schemas.openxmlformats.org/spreadsheetml/2006/main">
  <authors>
    <author>作成者</author>
  </authors>
  <commentList>
    <comment ref="EY101" authorId="0" shapeId="0">
      <text>
        <r>
          <rPr>
            <b/>
            <sz val="9"/>
            <color indexed="81"/>
            <rFont val="ＭＳ Ｐゴシック"/>
            <family val="3"/>
            <charset val="128"/>
          </rPr>
          <t>ここだよ!
=IF(AND(EX101="●",EX102="●"),"可","否")</t>
        </r>
      </text>
    </comment>
  </commentList>
</comments>
</file>

<file path=xl/sharedStrings.xml><?xml version="1.0" encoding="utf-8"?>
<sst xmlns="http://schemas.openxmlformats.org/spreadsheetml/2006/main" count="1253" uniqueCount="700">
  <si>
    <t>◎太枠内は必ず記入してください。</t>
    <rPh sb="1" eb="2">
      <t>フト</t>
    </rPh>
    <rPh sb="2" eb="4">
      <t>ワクナイ</t>
    </rPh>
    <rPh sb="5" eb="6">
      <t>カナラ</t>
    </rPh>
    <rPh sb="7" eb="9">
      <t>キニュウ</t>
    </rPh>
    <phoneticPr fontId="1"/>
  </si>
  <si>
    <t>職業</t>
    <rPh sb="0" eb="2">
      <t>ショクギョウ</t>
    </rPh>
    <phoneticPr fontId="1"/>
  </si>
  <si>
    <t>屋号</t>
    <rPh sb="0" eb="2">
      <t>ヤゴウ</t>
    </rPh>
    <phoneticPr fontId="1"/>
  </si>
  <si>
    <t>続柄</t>
    <rPh sb="0" eb="2">
      <t>ツヅキガラ</t>
    </rPh>
    <phoneticPr fontId="1"/>
  </si>
  <si>
    <t>申　告　者</t>
    <rPh sb="0" eb="1">
      <t>シン</t>
    </rPh>
    <rPh sb="2" eb="3">
      <t>コク</t>
    </rPh>
    <rPh sb="4" eb="5">
      <t>シャ</t>
    </rPh>
    <phoneticPr fontId="1"/>
  </si>
  <si>
    <t>電話番号</t>
    <rPh sb="0" eb="2">
      <t>デンワ</t>
    </rPh>
    <rPh sb="2" eb="4">
      <t>バンゴウ</t>
    </rPh>
    <phoneticPr fontId="1"/>
  </si>
  <si>
    <t>住所</t>
    <rPh sb="0" eb="2">
      <t>ジュウショ</t>
    </rPh>
    <phoneticPr fontId="1"/>
  </si>
  <si>
    <t>氏名</t>
    <rPh sb="0" eb="2">
      <t>シメイ</t>
    </rPh>
    <phoneticPr fontId="1"/>
  </si>
  <si>
    <t>円</t>
    <rPh sb="0" eb="1">
      <t>エン</t>
    </rPh>
    <phoneticPr fontId="1"/>
  </si>
  <si>
    <t>事業</t>
    <rPh sb="0" eb="2">
      <t>ジギョウ</t>
    </rPh>
    <phoneticPr fontId="1"/>
  </si>
  <si>
    <t>雑</t>
    <rPh sb="0" eb="1">
      <t>ザツ</t>
    </rPh>
    <phoneticPr fontId="1"/>
  </si>
  <si>
    <t>公的年金等</t>
    <rPh sb="0" eb="2">
      <t>コウテキ</t>
    </rPh>
    <rPh sb="2" eb="4">
      <t>ネンキン</t>
    </rPh>
    <rPh sb="4" eb="5">
      <t>トウ</t>
    </rPh>
    <phoneticPr fontId="1"/>
  </si>
  <si>
    <t>総合譲渡・一時</t>
    <rPh sb="0" eb="2">
      <t>ソウゴウ</t>
    </rPh>
    <rPh sb="2" eb="4">
      <t>ジョウト</t>
    </rPh>
    <rPh sb="5" eb="7">
      <t>イチジ</t>
    </rPh>
    <phoneticPr fontId="1"/>
  </si>
  <si>
    <t>裏面の計算欄をご使用ください。</t>
    <rPh sb="0" eb="2">
      <t>ウラメン</t>
    </rPh>
    <rPh sb="3" eb="5">
      <t>ケイサン</t>
    </rPh>
    <rPh sb="5" eb="6">
      <t>ラン</t>
    </rPh>
    <rPh sb="8" eb="10">
      <t>シヨウ</t>
    </rPh>
    <phoneticPr fontId="1"/>
  </si>
  <si>
    <t>①</t>
    <phoneticPr fontId="1"/>
  </si>
  <si>
    <t>◎所得から差引かれる金額（所得控除額）</t>
    <rPh sb="5" eb="7">
      <t>サシヒ</t>
    </rPh>
    <rPh sb="10" eb="12">
      <t>キンガク</t>
    </rPh>
    <rPh sb="13" eb="15">
      <t>ショトク</t>
    </rPh>
    <rPh sb="15" eb="17">
      <t>コウジョ</t>
    </rPh>
    <rPh sb="17" eb="18">
      <t>ガク</t>
    </rPh>
    <phoneticPr fontId="1"/>
  </si>
  <si>
    <t>損害の原因</t>
    <rPh sb="0" eb="2">
      <t>ソンガイ</t>
    </rPh>
    <rPh sb="3" eb="5">
      <t>ゲンイン</t>
    </rPh>
    <phoneticPr fontId="1"/>
  </si>
  <si>
    <t>損害年月日</t>
    <rPh sb="0" eb="2">
      <t>ソンガイ</t>
    </rPh>
    <rPh sb="2" eb="5">
      <t>ネンガッピ</t>
    </rPh>
    <phoneticPr fontId="1"/>
  </si>
  <si>
    <t>補てん金額</t>
    <rPh sb="0" eb="1">
      <t>ホ</t>
    </rPh>
    <rPh sb="3" eb="5">
      <t>キンガク</t>
    </rPh>
    <phoneticPr fontId="1"/>
  </si>
  <si>
    <t>損害金額</t>
    <rPh sb="0" eb="2">
      <t>ソンガイ</t>
    </rPh>
    <rPh sb="2" eb="4">
      <t>キンガク</t>
    </rPh>
    <phoneticPr fontId="1"/>
  </si>
  <si>
    <t>資産の種類</t>
    <rPh sb="0" eb="2">
      <t>シサン</t>
    </rPh>
    <rPh sb="3" eb="5">
      <t>シュルイ</t>
    </rPh>
    <phoneticPr fontId="1"/>
  </si>
  <si>
    <t>雑損控除</t>
    <rPh sb="0" eb="2">
      <t>ザッソン</t>
    </rPh>
    <rPh sb="2" eb="4">
      <t>コウジョ</t>
    </rPh>
    <phoneticPr fontId="1"/>
  </si>
  <si>
    <t>（証明書添付）</t>
    <rPh sb="1" eb="4">
      <t>ショウメイショ</t>
    </rPh>
    <rPh sb="4" eb="6">
      <t>テンプ</t>
    </rPh>
    <phoneticPr fontId="1"/>
  </si>
  <si>
    <t>国民年金・農業者年金</t>
    <rPh sb="0" eb="2">
      <t>コクミン</t>
    </rPh>
    <rPh sb="2" eb="4">
      <t>ネンキン</t>
    </rPh>
    <rPh sb="5" eb="8">
      <t>ノウギョウシャ</t>
    </rPh>
    <rPh sb="8" eb="10">
      <t>ネンキン</t>
    </rPh>
    <phoneticPr fontId="1"/>
  </si>
  <si>
    <t>介護保険料</t>
    <rPh sb="0" eb="2">
      <t>カイゴ</t>
    </rPh>
    <rPh sb="2" eb="5">
      <t>ホケンリョウ</t>
    </rPh>
    <phoneticPr fontId="1"/>
  </si>
  <si>
    <t>社保・雇用・任継</t>
    <rPh sb="0" eb="2">
      <t>シャホ</t>
    </rPh>
    <rPh sb="3" eb="5">
      <t>コヨウ</t>
    </rPh>
    <rPh sb="6" eb="8">
      <t>ニンケイ</t>
    </rPh>
    <phoneticPr fontId="1"/>
  </si>
  <si>
    <t>小規模企業共済等掛金控除</t>
    <rPh sb="0" eb="3">
      <t>ショウキボ</t>
    </rPh>
    <rPh sb="3" eb="5">
      <t>キギョウ</t>
    </rPh>
    <rPh sb="5" eb="7">
      <t>キョウサイ</t>
    </rPh>
    <rPh sb="7" eb="8">
      <t>トウ</t>
    </rPh>
    <rPh sb="8" eb="10">
      <t>カケキン</t>
    </rPh>
    <rPh sb="10" eb="12">
      <t>コウジョ</t>
    </rPh>
    <phoneticPr fontId="1"/>
  </si>
  <si>
    <t>支払った第１種共済掛金と心身障害者扶養共済掛金との合計額</t>
    <rPh sb="0" eb="2">
      <t>シハラ</t>
    </rPh>
    <rPh sb="4" eb="5">
      <t>ダイ</t>
    </rPh>
    <rPh sb="6" eb="7">
      <t>シュ</t>
    </rPh>
    <rPh sb="7" eb="9">
      <t>キョウサイ</t>
    </rPh>
    <rPh sb="9" eb="11">
      <t>カケキン</t>
    </rPh>
    <rPh sb="12" eb="14">
      <t>シンシン</t>
    </rPh>
    <rPh sb="14" eb="16">
      <t>ショウガイ</t>
    </rPh>
    <rPh sb="16" eb="17">
      <t>シャ</t>
    </rPh>
    <rPh sb="17" eb="19">
      <t>フヨウ</t>
    </rPh>
    <rPh sb="19" eb="21">
      <t>キョウサイ</t>
    </rPh>
    <rPh sb="21" eb="23">
      <t>カケキン</t>
    </rPh>
    <rPh sb="25" eb="27">
      <t>ゴウケイ</t>
    </rPh>
    <rPh sb="27" eb="28">
      <t>ガク</t>
    </rPh>
    <phoneticPr fontId="1"/>
  </si>
  <si>
    <t>生命保険料控除</t>
    <rPh sb="0" eb="2">
      <t>セイメイ</t>
    </rPh>
    <rPh sb="2" eb="4">
      <t>ホケン</t>
    </rPh>
    <rPh sb="4" eb="5">
      <t>リョウ</t>
    </rPh>
    <rPh sb="5" eb="7">
      <t>コウジョ</t>
    </rPh>
    <phoneticPr fontId="1"/>
  </si>
  <si>
    <t>地震保険料控除</t>
    <rPh sb="0" eb="2">
      <t>ジシン</t>
    </rPh>
    <rPh sb="2" eb="5">
      <t>ホケンリョウ</t>
    </rPh>
    <rPh sb="5" eb="7">
      <t>コウジョ</t>
    </rPh>
    <phoneticPr fontId="1"/>
  </si>
  <si>
    <t>地震保険料</t>
    <rPh sb="0" eb="2">
      <t>ジシン</t>
    </rPh>
    <rPh sb="2" eb="5">
      <t>ホケンリョウ</t>
    </rPh>
    <phoneticPr fontId="1"/>
  </si>
  <si>
    <t>旧長期損害保険料</t>
    <rPh sb="0" eb="1">
      <t>キュウ</t>
    </rPh>
    <rPh sb="1" eb="3">
      <t>チョウキ</t>
    </rPh>
    <rPh sb="3" eb="5">
      <t>ソンガイ</t>
    </rPh>
    <rPh sb="5" eb="7">
      <t>ホケン</t>
    </rPh>
    <rPh sb="7" eb="8">
      <t>リョウ</t>
    </rPh>
    <phoneticPr fontId="1"/>
  </si>
  <si>
    <t>障害者控除</t>
    <rPh sb="0" eb="3">
      <t>ショウガイシャ</t>
    </rPh>
    <rPh sb="3" eb="5">
      <t>コウジョ</t>
    </rPh>
    <phoneticPr fontId="1"/>
  </si>
  <si>
    <t>生年月日</t>
    <rPh sb="0" eb="2">
      <t>セイネン</t>
    </rPh>
    <rPh sb="2" eb="4">
      <t>ガッピ</t>
    </rPh>
    <phoneticPr fontId="1"/>
  </si>
  <si>
    <t>配偶者特別控除</t>
    <rPh sb="0" eb="3">
      <t>ハイグウシャ</t>
    </rPh>
    <rPh sb="3" eb="5">
      <t>トクベツ</t>
    </rPh>
    <rPh sb="5" eb="7">
      <t>コウジョ</t>
    </rPh>
    <phoneticPr fontId="1"/>
  </si>
  <si>
    <t>合計所得金額</t>
    <rPh sb="0" eb="2">
      <t>ゴウケイ</t>
    </rPh>
    <rPh sb="2" eb="4">
      <t>ショトク</t>
    </rPh>
    <rPh sb="4" eb="6">
      <t>キンガク</t>
    </rPh>
    <phoneticPr fontId="1"/>
  </si>
  <si>
    <t>扶養親族</t>
    <rPh sb="0" eb="2">
      <t>フヨウ</t>
    </rPh>
    <rPh sb="2" eb="4">
      <t>シンゾク</t>
    </rPh>
    <phoneticPr fontId="1"/>
  </si>
  <si>
    <t>控除額</t>
    <rPh sb="0" eb="2">
      <t>コウジョ</t>
    </rPh>
    <rPh sb="2" eb="3">
      <t>ガク</t>
    </rPh>
    <phoneticPr fontId="1"/>
  </si>
  <si>
    <t>万円</t>
    <rPh sb="0" eb="1">
      <t>マン</t>
    </rPh>
    <rPh sb="1" eb="2">
      <t>エン</t>
    </rPh>
    <phoneticPr fontId="1"/>
  </si>
  <si>
    <t>扶養控除額</t>
    <rPh sb="0" eb="2">
      <t>フヨウ</t>
    </rPh>
    <rPh sb="2" eb="4">
      <t>コウジョ</t>
    </rPh>
    <rPh sb="4" eb="5">
      <t>ガク</t>
    </rPh>
    <phoneticPr fontId="1"/>
  </si>
  <si>
    <t>基礎控除</t>
    <rPh sb="0" eb="2">
      <t>キソ</t>
    </rPh>
    <rPh sb="2" eb="4">
      <t>コウジョ</t>
    </rPh>
    <phoneticPr fontId="1"/>
  </si>
  <si>
    <t>合 計</t>
    <rPh sb="0" eb="1">
      <t>ア</t>
    </rPh>
    <rPh sb="2" eb="3">
      <t>ケイ</t>
    </rPh>
    <phoneticPr fontId="1"/>
  </si>
  <si>
    <t>所 得 金 額</t>
    <rPh sb="0" eb="1">
      <t>ショ</t>
    </rPh>
    <rPh sb="2" eb="3">
      <t>エ</t>
    </rPh>
    <rPh sb="4" eb="5">
      <t>キン</t>
    </rPh>
    <rPh sb="6" eb="7">
      <t>ガク</t>
    </rPh>
    <phoneticPr fontId="1"/>
  </si>
  <si>
    <t>営  業  等</t>
    <rPh sb="0" eb="1">
      <t>エイ</t>
    </rPh>
    <rPh sb="3" eb="4">
      <t>ギョウ</t>
    </rPh>
    <rPh sb="6" eb="7">
      <t>トウ</t>
    </rPh>
    <phoneticPr fontId="1"/>
  </si>
  <si>
    <t>不　動　産</t>
    <rPh sb="0" eb="1">
      <t>フ</t>
    </rPh>
    <rPh sb="2" eb="3">
      <t>ドウ</t>
    </rPh>
    <rPh sb="4" eb="5">
      <t>サン</t>
    </rPh>
    <phoneticPr fontId="1"/>
  </si>
  <si>
    <t>利　　　子</t>
    <rPh sb="0" eb="1">
      <t>リ</t>
    </rPh>
    <rPh sb="4" eb="5">
      <t>コ</t>
    </rPh>
    <phoneticPr fontId="1"/>
  </si>
  <si>
    <t>配　　　当</t>
    <rPh sb="0" eb="1">
      <t>ハイ</t>
    </rPh>
    <rPh sb="4" eb="5">
      <t>トウ</t>
    </rPh>
    <phoneticPr fontId="1"/>
  </si>
  <si>
    <t>給　　　与</t>
    <rPh sb="0" eb="1">
      <t>キュウ</t>
    </rPh>
    <rPh sb="4" eb="5">
      <t>アタエ</t>
    </rPh>
    <phoneticPr fontId="1"/>
  </si>
  <si>
    <t>後期高齢者医療保険料</t>
    <rPh sb="0" eb="2">
      <t>コウキ</t>
    </rPh>
    <rPh sb="2" eb="5">
      <t>コウレイシャ</t>
    </rPh>
    <rPh sb="5" eb="7">
      <t>イリョウ</t>
    </rPh>
    <rPh sb="7" eb="10">
      <t>ホケンリョウ</t>
    </rPh>
    <phoneticPr fontId="1"/>
  </si>
  <si>
    <t>氏　名</t>
    <rPh sb="0" eb="1">
      <t>シ</t>
    </rPh>
    <rPh sb="2" eb="3">
      <t>メイ</t>
    </rPh>
    <phoneticPr fontId="1"/>
  </si>
  <si>
    <t>○農業所得の内訳</t>
    <rPh sb="1" eb="3">
      <t>ノウギョウ</t>
    </rPh>
    <rPh sb="3" eb="5">
      <t>ショトク</t>
    </rPh>
    <rPh sb="6" eb="8">
      <t>ウチワケ</t>
    </rPh>
    <phoneticPr fontId="1"/>
  </si>
  <si>
    <t>りんご畑</t>
    <rPh sb="3" eb="4">
      <t>ハタケ</t>
    </rPh>
    <phoneticPr fontId="1"/>
  </si>
  <si>
    <t>金額</t>
    <rPh sb="0" eb="2">
      <t>キンガク</t>
    </rPh>
    <phoneticPr fontId="1"/>
  </si>
  <si>
    <t>収入金額</t>
    <rPh sb="0" eb="2">
      <t>シュウニュウ</t>
    </rPh>
    <rPh sb="2" eb="4">
      <t>キンガク</t>
    </rPh>
    <phoneticPr fontId="1"/>
  </si>
  <si>
    <t>○営業等所得の内訳</t>
    <rPh sb="1" eb="3">
      <t>エイギョウ</t>
    </rPh>
    <rPh sb="3" eb="4">
      <t>トウ</t>
    </rPh>
    <rPh sb="4" eb="6">
      <t>ショトク</t>
    </rPh>
    <rPh sb="7" eb="9">
      <t>ウチワケ</t>
    </rPh>
    <phoneticPr fontId="1"/>
  </si>
  <si>
    <t>売上金額</t>
    <rPh sb="0" eb="2">
      <t>ウリアゲ</t>
    </rPh>
    <rPh sb="2" eb="4">
      <t>キンガク</t>
    </rPh>
    <phoneticPr fontId="1"/>
  </si>
  <si>
    <t>家事消費</t>
    <rPh sb="0" eb="2">
      <t>カジ</t>
    </rPh>
    <rPh sb="2" eb="4">
      <t>ショウヒ</t>
    </rPh>
    <phoneticPr fontId="1"/>
  </si>
  <si>
    <t>その他の収入</t>
    <rPh sb="2" eb="3">
      <t>タ</t>
    </rPh>
    <rPh sb="4" eb="6">
      <t>シュウニュウ</t>
    </rPh>
    <phoneticPr fontId="1"/>
  </si>
  <si>
    <t>俵</t>
    <rPh sb="0" eb="1">
      <t>ヒョウ</t>
    </rPh>
    <phoneticPr fontId="1"/>
  </si>
  <si>
    <t>農協販売分</t>
    <rPh sb="0" eb="2">
      <t>ノウキョウ</t>
    </rPh>
    <rPh sb="2" eb="4">
      <t>ハンバイ</t>
    </rPh>
    <rPh sb="4" eb="5">
      <t>ブン</t>
    </rPh>
    <phoneticPr fontId="1"/>
  </si>
  <si>
    <t>家事消費・贈答分</t>
    <rPh sb="0" eb="2">
      <t>カジ</t>
    </rPh>
    <rPh sb="2" eb="4">
      <t>ショウヒ</t>
    </rPh>
    <rPh sb="5" eb="7">
      <t>ゾウトウ</t>
    </rPh>
    <rPh sb="7" eb="8">
      <t>ブン</t>
    </rPh>
    <phoneticPr fontId="1"/>
  </si>
  <si>
    <t>小計</t>
    <rPh sb="0" eb="2">
      <t>ショウケイ</t>
    </rPh>
    <phoneticPr fontId="1"/>
  </si>
  <si>
    <t>売上原価</t>
    <rPh sb="0" eb="2">
      <t>ウリアゲ</t>
    </rPh>
    <rPh sb="2" eb="4">
      <t>ゲンカ</t>
    </rPh>
    <phoneticPr fontId="1"/>
  </si>
  <si>
    <t>水　稲</t>
    <rPh sb="0" eb="1">
      <t>ミズ</t>
    </rPh>
    <rPh sb="2" eb="3">
      <t>イネ</t>
    </rPh>
    <phoneticPr fontId="1"/>
  </si>
  <si>
    <t>箱</t>
    <rPh sb="0" eb="1">
      <t>ハコ</t>
    </rPh>
    <phoneticPr fontId="1"/>
  </si>
  <si>
    <t>給料賃金</t>
    <rPh sb="0" eb="2">
      <t>キュウリョウ</t>
    </rPh>
    <rPh sb="2" eb="4">
      <t>チンギン</t>
    </rPh>
    <phoneticPr fontId="1"/>
  </si>
  <si>
    <t>通信費</t>
    <rPh sb="0" eb="3">
      <t>ツウシンヒ</t>
    </rPh>
    <phoneticPr fontId="1"/>
  </si>
  <si>
    <t>従業員の給与など</t>
    <rPh sb="0" eb="3">
      <t>ジュウギョウイン</t>
    </rPh>
    <rPh sb="4" eb="6">
      <t>キュウヨ</t>
    </rPh>
    <phoneticPr fontId="1"/>
  </si>
  <si>
    <t>電話料、切手代など</t>
    <rPh sb="0" eb="3">
      <t>デンワリョウ</t>
    </rPh>
    <rPh sb="4" eb="6">
      <t>キッテ</t>
    </rPh>
    <rPh sb="6" eb="7">
      <t>ダイ</t>
    </rPh>
    <phoneticPr fontId="1"/>
  </si>
  <si>
    <t>外注工賃</t>
    <rPh sb="0" eb="2">
      <t>ガイチュウ</t>
    </rPh>
    <rPh sb="2" eb="4">
      <t>コウチン</t>
    </rPh>
    <phoneticPr fontId="1"/>
  </si>
  <si>
    <t>広告宣伝費</t>
    <rPh sb="0" eb="2">
      <t>コウコク</t>
    </rPh>
    <rPh sb="2" eb="5">
      <t>センデンヒ</t>
    </rPh>
    <phoneticPr fontId="1"/>
  </si>
  <si>
    <t>下請への発注額など</t>
    <rPh sb="0" eb="2">
      <t>シタウ</t>
    </rPh>
    <rPh sb="4" eb="6">
      <t>ハッチュウ</t>
    </rPh>
    <rPh sb="6" eb="7">
      <t>ガク</t>
    </rPh>
    <phoneticPr fontId="1"/>
  </si>
  <si>
    <t>宣伝費用</t>
    <rPh sb="0" eb="3">
      <t>センデンヒ</t>
    </rPh>
    <rPh sb="3" eb="4">
      <t>ヨウ</t>
    </rPh>
    <phoneticPr fontId="1"/>
  </si>
  <si>
    <t>減価償却費</t>
    <rPh sb="0" eb="2">
      <t>ゲンカ</t>
    </rPh>
    <rPh sb="2" eb="4">
      <t>ショウキャク</t>
    </rPh>
    <rPh sb="4" eb="5">
      <t>ヒ</t>
    </rPh>
    <phoneticPr fontId="1"/>
  </si>
  <si>
    <t>接待交際費</t>
    <rPh sb="0" eb="2">
      <t>セッタイ</t>
    </rPh>
    <rPh sb="2" eb="5">
      <t>コウサイヒ</t>
    </rPh>
    <phoneticPr fontId="1"/>
  </si>
  <si>
    <t>顧客への接待費など</t>
    <rPh sb="0" eb="2">
      <t>コキャク</t>
    </rPh>
    <rPh sb="4" eb="7">
      <t>セッタイヒ</t>
    </rPh>
    <phoneticPr fontId="1"/>
  </si>
  <si>
    <t>市場販売分</t>
    <rPh sb="0" eb="2">
      <t>シジョウ</t>
    </rPh>
    <rPh sb="2" eb="4">
      <t>ハンバイ</t>
    </rPh>
    <rPh sb="4" eb="5">
      <t>ブン</t>
    </rPh>
    <phoneticPr fontId="1"/>
  </si>
  <si>
    <t>地代家賃</t>
    <rPh sb="0" eb="2">
      <t>チダイ</t>
    </rPh>
    <rPh sb="2" eb="4">
      <t>ヤチン</t>
    </rPh>
    <phoneticPr fontId="1"/>
  </si>
  <si>
    <t>店舗等の賃貸料</t>
    <rPh sb="0" eb="2">
      <t>テンポ</t>
    </rPh>
    <rPh sb="2" eb="3">
      <t>トウ</t>
    </rPh>
    <rPh sb="4" eb="7">
      <t>チンタイリョウ</t>
    </rPh>
    <phoneticPr fontId="1"/>
  </si>
  <si>
    <t>損害保険料</t>
    <rPh sb="0" eb="2">
      <t>ソンガイ</t>
    </rPh>
    <rPh sb="2" eb="4">
      <t>ホケン</t>
    </rPh>
    <rPh sb="4" eb="5">
      <t>リョウ</t>
    </rPh>
    <phoneticPr fontId="1"/>
  </si>
  <si>
    <t>事業用資産の保険料</t>
    <rPh sb="0" eb="2">
      <t>ジギョウ</t>
    </rPh>
    <rPh sb="2" eb="3">
      <t>ヨウ</t>
    </rPh>
    <rPh sb="3" eb="5">
      <t>シサン</t>
    </rPh>
    <rPh sb="6" eb="9">
      <t>ホケンリョウ</t>
    </rPh>
    <phoneticPr fontId="1"/>
  </si>
  <si>
    <t>利子割引料</t>
    <rPh sb="0" eb="2">
      <t>リシ</t>
    </rPh>
    <rPh sb="2" eb="5">
      <t>ワリビキリョウ</t>
    </rPh>
    <phoneticPr fontId="1"/>
  </si>
  <si>
    <t>修繕費</t>
    <rPh sb="0" eb="3">
      <t>シュウゼンヒ</t>
    </rPh>
    <phoneticPr fontId="1"/>
  </si>
  <si>
    <t>加工用</t>
    <rPh sb="0" eb="3">
      <t>カコウヨウ</t>
    </rPh>
    <phoneticPr fontId="1"/>
  </si>
  <si>
    <t>事業用借入金利子</t>
    <rPh sb="0" eb="3">
      <t>ジギョウヨウ</t>
    </rPh>
    <rPh sb="3" eb="5">
      <t>カリイレ</t>
    </rPh>
    <rPh sb="5" eb="6">
      <t>キン</t>
    </rPh>
    <rPh sb="6" eb="8">
      <t>リシ</t>
    </rPh>
    <phoneticPr fontId="1"/>
  </si>
  <si>
    <t>事業用資産の修理費等</t>
    <rPh sb="0" eb="3">
      <t>ジギョウヨウ</t>
    </rPh>
    <rPh sb="3" eb="5">
      <t>シサン</t>
    </rPh>
    <rPh sb="6" eb="9">
      <t>シュウリヒ</t>
    </rPh>
    <rPh sb="9" eb="10">
      <t>トウ</t>
    </rPh>
    <phoneticPr fontId="1"/>
  </si>
  <si>
    <t>租税公課</t>
    <rPh sb="0" eb="2">
      <t>ソゼイ</t>
    </rPh>
    <rPh sb="2" eb="4">
      <t>コウカ</t>
    </rPh>
    <phoneticPr fontId="1"/>
  </si>
  <si>
    <t>消耗品費</t>
    <rPh sb="0" eb="2">
      <t>ショウモウ</t>
    </rPh>
    <rPh sb="2" eb="3">
      <t>ヒン</t>
    </rPh>
    <rPh sb="3" eb="4">
      <t>ヒ</t>
    </rPh>
    <phoneticPr fontId="1"/>
  </si>
  <si>
    <t>事業に関する税金</t>
    <rPh sb="0" eb="2">
      <t>ジギョウ</t>
    </rPh>
    <rPh sb="3" eb="4">
      <t>カン</t>
    </rPh>
    <rPh sb="6" eb="8">
      <t>ゼイキン</t>
    </rPh>
    <phoneticPr fontId="1"/>
  </si>
  <si>
    <t>事務用品代など</t>
    <rPh sb="0" eb="2">
      <t>ジム</t>
    </rPh>
    <rPh sb="2" eb="4">
      <t>ヨウヒン</t>
    </rPh>
    <rPh sb="4" eb="5">
      <t>ダイ</t>
    </rPh>
    <phoneticPr fontId="1"/>
  </si>
  <si>
    <t>荷造運賃</t>
    <rPh sb="0" eb="2">
      <t>ニヅク</t>
    </rPh>
    <rPh sb="2" eb="4">
      <t>ウンチン</t>
    </rPh>
    <phoneticPr fontId="1"/>
  </si>
  <si>
    <t>福利厚生費</t>
    <rPh sb="0" eb="2">
      <t>フクリ</t>
    </rPh>
    <rPh sb="2" eb="5">
      <t>コウセイヒ</t>
    </rPh>
    <phoneticPr fontId="1"/>
  </si>
  <si>
    <t>包装材料費など</t>
    <rPh sb="0" eb="2">
      <t>ホウソウ</t>
    </rPh>
    <rPh sb="2" eb="4">
      <t>ザイリョウ</t>
    </rPh>
    <rPh sb="4" eb="5">
      <t>ヒ</t>
    </rPh>
    <phoneticPr fontId="1"/>
  </si>
  <si>
    <t>事業主負担の保険料</t>
    <rPh sb="0" eb="3">
      <t>ジギョウヌシ</t>
    </rPh>
    <rPh sb="3" eb="5">
      <t>フタン</t>
    </rPh>
    <rPh sb="6" eb="9">
      <t>ホケンリョウ</t>
    </rPh>
    <phoneticPr fontId="1"/>
  </si>
  <si>
    <t>その他</t>
    <rPh sb="2" eb="3">
      <t>タ</t>
    </rPh>
    <phoneticPr fontId="1"/>
  </si>
  <si>
    <t>水道光熱費</t>
    <rPh sb="0" eb="2">
      <t>スイドウ</t>
    </rPh>
    <rPh sb="2" eb="5">
      <t>コウネツヒ</t>
    </rPh>
    <phoneticPr fontId="1"/>
  </si>
  <si>
    <t>事業用の水道光熱費</t>
    <rPh sb="0" eb="2">
      <t>ジギョウ</t>
    </rPh>
    <rPh sb="2" eb="3">
      <t>ヨウ</t>
    </rPh>
    <rPh sb="4" eb="6">
      <t>スイドウ</t>
    </rPh>
    <rPh sb="6" eb="9">
      <t>コウネツヒ</t>
    </rPh>
    <phoneticPr fontId="1"/>
  </si>
  <si>
    <t>雑収入</t>
    <rPh sb="0" eb="1">
      <t>ザツ</t>
    </rPh>
    <rPh sb="1" eb="3">
      <t>シュウニュウ</t>
    </rPh>
    <phoneticPr fontId="1"/>
  </si>
  <si>
    <t>旅費交通費</t>
    <rPh sb="0" eb="2">
      <t>リョヒ</t>
    </rPh>
    <rPh sb="2" eb="5">
      <t>コウツウヒ</t>
    </rPh>
    <phoneticPr fontId="1"/>
  </si>
  <si>
    <t>雑費</t>
    <rPh sb="0" eb="2">
      <t>ザッピ</t>
    </rPh>
    <phoneticPr fontId="1"/>
  </si>
  <si>
    <t>電車代、バス代など</t>
    <rPh sb="0" eb="2">
      <t>デンシャ</t>
    </rPh>
    <rPh sb="2" eb="3">
      <t>ダイ</t>
    </rPh>
    <rPh sb="6" eb="7">
      <t>ダイ</t>
    </rPh>
    <phoneticPr fontId="1"/>
  </si>
  <si>
    <t>◇雇人費・給料賃金の内訳</t>
    <rPh sb="1" eb="2">
      <t>ヤトイ</t>
    </rPh>
    <rPh sb="2" eb="3">
      <t>ビト</t>
    </rPh>
    <rPh sb="3" eb="4">
      <t>ヒ</t>
    </rPh>
    <rPh sb="5" eb="7">
      <t>キュウリョウ</t>
    </rPh>
    <rPh sb="7" eb="9">
      <t>チンギン</t>
    </rPh>
    <rPh sb="10" eb="12">
      <t>ウチワケ</t>
    </rPh>
    <phoneticPr fontId="1"/>
  </si>
  <si>
    <t>雇人費</t>
    <rPh sb="0" eb="1">
      <t>ヤトイ</t>
    </rPh>
    <rPh sb="1" eb="2">
      <t>ビト</t>
    </rPh>
    <rPh sb="2" eb="3">
      <t>ヒ</t>
    </rPh>
    <phoneticPr fontId="1"/>
  </si>
  <si>
    <t>労賃・賄い費など</t>
    <rPh sb="0" eb="2">
      <t>ロウチン</t>
    </rPh>
    <rPh sb="3" eb="4">
      <t>マカナ</t>
    </rPh>
    <rPh sb="5" eb="6">
      <t>ヒ</t>
    </rPh>
    <phoneticPr fontId="1"/>
  </si>
  <si>
    <t>小作料・賃借料</t>
    <rPh sb="0" eb="3">
      <t>コサクリョウ</t>
    </rPh>
    <rPh sb="4" eb="7">
      <t>チンシャクリョウ</t>
    </rPh>
    <phoneticPr fontId="1"/>
  </si>
  <si>
    <t>動力光熱費</t>
    <rPh sb="0" eb="2">
      <t>ドウリョク</t>
    </rPh>
    <rPh sb="2" eb="5">
      <t>コウネツヒ</t>
    </rPh>
    <phoneticPr fontId="1"/>
  </si>
  <si>
    <t>農地の賃借料など</t>
    <rPh sb="0" eb="2">
      <t>ノウチ</t>
    </rPh>
    <rPh sb="3" eb="6">
      <t>チンシャクリョウ</t>
    </rPh>
    <phoneticPr fontId="1"/>
  </si>
  <si>
    <t>ガソリン代など</t>
    <rPh sb="4" eb="5">
      <t>ダイ</t>
    </rPh>
    <phoneticPr fontId="1"/>
  </si>
  <si>
    <t>日数</t>
    <rPh sb="0" eb="2">
      <t>ニッスウ</t>
    </rPh>
    <phoneticPr fontId="1"/>
  </si>
  <si>
    <t>現金・現物</t>
    <rPh sb="0" eb="2">
      <t>ゲンキン</t>
    </rPh>
    <rPh sb="3" eb="5">
      <t>ゲンブツ</t>
    </rPh>
    <phoneticPr fontId="1"/>
  </si>
  <si>
    <t>作業用衣料費</t>
    <rPh sb="0" eb="3">
      <t>サギョウヨウ</t>
    </rPh>
    <rPh sb="3" eb="5">
      <t>イリョウ</t>
    </rPh>
    <rPh sb="5" eb="6">
      <t>ヒ</t>
    </rPh>
    <phoneticPr fontId="1"/>
  </si>
  <si>
    <t>ヤッケ、長靴、手袋代など</t>
    <rPh sb="4" eb="6">
      <t>ナガグツ</t>
    </rPh>
    <rPh sb="7" eb="9">
      <t>テブクロ</t>
    </rPh>
    <rPh sb="9" eb="10">
      <t>ダイ</t>
    </rPh>
    <phoneticPr fontId="1"/>
  </si>
  <si>
    <t>日</t>
    <rPh sb="0" eb="1">
      <t>ニチ</t>
    </rPh>
    <phoneticPr fontId="1"/>
  </si>
  <si>
    <t>延</t>
    <rPh sb="0" eb="1">
      <t>エン</t>
    </rPh>
    <phoneticPr fontId="1"/>
  </si>
  <si>
    <t>農業共済掛金</t>
    <rPh sb="0" eb="2">
      <t>ノウギョウ</t>
    </rPh>
    <rPh sb="2" eb="4">
      <t>キョウサイ</t>
    </rPh>
    <rPh sb="4" eb="6">
      <t>カケキン</t>
    </rPh>
    <phoneticPr fontId="1"/>
  </si>
  <si>
    <t>農業用共済掛金</t>
    <rPh sb="0" eb="3">
      <t>ノウギョウヨウ</t>
    </rPh>
    <rPh sb="3" eb="5">
      <t>キョウサイ</t>
    </rPh>
    <rPh sb="5" eb="7">
      <t>カケキン</t>
    </rPh>
    <phoneticPr fontId="1"/>
  </si>
  <si>
    <t>荷造運賃手数料</t>
    <rPh sb="0" eb="2">
      <t>ニヅク</t>
    </rPh>
    <rPh sb="2" eb="4">
      <t>ウンチン</t>
    </rPh>
    <rPh sb="4" eb="7">
      <t>テスウリョウ</t>
    </rPh>
    <phoneticPr fontId="1"/>
  </si>
  <si>
    <t>種苗費</t>
    <rPh sb="0" eb="1">
      <t>タネ</t>
    </rPh>
    <rPh sb="1" eb="2">
      <t>ナエ</t>
    </rPh>
    <rPh sb="2" eb="3">
      <t>ヒ</t>
    </rPh>
    <phoneticPr fontId="1"/>
  </si>
  <si>
    <t>種もみ代、苗代など</t>
    <rPh sb="0" eb="1">
      <t>タネ</t>
    </rPh>
    <rPh sb="3" eb="4">
      <t>ダイ</t>
    </rPh>
    <rPh sb="5" eb="6">
      <t>ナエ</t>
    </rPh>
    <rPh sb="6" eb="7">
      <t>ダイ</t>
    </rPh>
    <phoneticPr fontId="1"/>
  </si>
  <si>
    <t>土地改良費</t>
    <rPh sb="0" eb="2">
      <t>トチ</t>
    </rPh>
    <rPh sb="2" eb="4">
      <t>カイリョウ</t>
    </rPh>
    <rPh sb="4" eb="5">
      <t>ヒ</t>
    </rPh>
    <phoneticPr fontId="1"/>
  </si>
  <si>
    <t>土地改良事業費など</t>
    <rPh sb="0" eb="2">
      <t>トチ</t>
    </rPh>
    <rPh sb="2" eb="4">
      <t>カイリョウ</t>
    </rPh>
    <rPh sb="4" eb="7">
      <t>ジギョウヒ</t>
    </rPh>
    <phoneticPr fontId="1"/>
  </si>
  <si>
    <t>肥料費</t>
    <rPh sb="0" eb="2">
      <t>ヒリョウ</t>
    </rPh>
    <rPh sb="2" eb="3">
      <t>ヒ</t>
    </rPh>
    <phoneticPr fontId="1"/>
  </si>
  <si>
    <t>肥料代</t>
    <rPh sb="0" eb="2">
      <t>ヒリョウ</t>
    </rPh>
    <rPh sb="2" eb="3">
      <t>ダイ</t>
    </rPh>
    <phoneticPr fontId="1"/>
  </si>
  <si>
    <t>農具費</t>
    <rPh sb="0" eb="2">
      <t>ノウグ</t>
    </rPh>
    <rPh sb="2" eb="3">
      <t>ヒ</t>
    </rPh>
    <phoneticPr fontId="1"/>
  </si>
  <si>
    <t>農具代</t>
    <rPh sb="0" eb="2">
      <t>ノウグ</t>
    </rPh>
    <rPh sb="2" eb="3">
      <t>ダイ</t>
    </rPh>
    <phoneticPr fontId="1"/>
  </si>
  <si>
    <t>農薬衛生費</t>
    <rPh sb="0" eb="2">
      <t>ノウヤク</t>
    </rPh>
    <rPh sb="2" eb="5">
      <t>エイセイヒ</t>
    </rPh>
    <phoneticPr fontId="1"/>
  </si>
  <si>
    <t>諸材料費</t>
    <rPh sb="0" eb="1">
      <t>ショ</t>
    </rPh>
    <rPh sb="1" eb="3">
      <t>ザイリョウ</t>
    </rPh>
    <rPh sb="3" eb="4">
      <t>ヒ</t>
    </rPh>
    <phoneticPr fontId="1"/>
  </si>
  <si>
    <t>農業資材代、箱代など</t>
    <rPh sb="0" eb="2">
      <t>ノウギョウ</t>
    </rPh>
    <rPh sb="2" eb="4">
      <t>シザイ</t>
    </rPh>
    <rPh sb="4" eb="5">
      <t>ダイ</t>
    </rPh>
    <rPh sb="6" eb="8">
      <t>ハコダイ</t>
    </rPh>
    <phoneticPr fontId="1"/>
  </si>
  <si>
    <t>耐用年数</t>
    <rPh sb="0" eb="2">
      <t>タイヨウ</t>
    </rPh>
    <rPh sb="2" eb="4">
      <t>ネンスウ</t>
    </rPh>
    <phoneticPr fontId="1"/>
  </si>
  <si>
    <t>年</t>
    <rPh sb="0" eb="1">
      <t>ネン</t>
    </rPh>
    <phoneticPr fontId="1"/>
  </si>
  <si>
    <t>/12月</t>
    <rPh sb="3" eb="4">
      <t>ガツ</t>
    </rPh>
    <phoneticPr fontId="1"/>
  </si>
  <si>
    <t>計</t>
    <rPh sb="0" eb="1">
      <t>ケイ</t>
    </rPh>
    <phoneticPr fontId="1"/>
  </si>
  <si>
    <t>収　入　金　額</t>
    <rPh sb="0" eb="1">
      <t>オサム</t>
    </rPh>
    <rPh sb="2" eb="3">
      <t>ニュウ</t>
    </rPh>
    <rPh sb="4" eb="5">
      <t>キン</t>
    </rPh>
    <rPh sb="6" eb="7">
      <t>ガク</t>
    </rPh>
    <phoneticPr fontId="1"/>
  </si>
  <si>
    <t>農薬代、共同防除費など</t>
    <rPh sb="0" eb="2">
      <t>ノウヤク</t>
    </rPh>
    <rPh sb="2" eb="3">
      <t>ダイ</t>
    </rPh>
    <rPh sb="4" eb="6">
      <t>キョウドウ</t>
    </rPh>
    <rPh sb="6" eb="8">
      <t>ボウジョ</t>
    </rPh>
    <rPh sb="8" eb="9">
      <t>ヒ</t>
    </rPh>
    <phoneticPr fontId="1"/>
  </si>
  <si>
    <t>包装費用や運賃など</t>
    <rPh sb="0" eb="2">
      <t>ホウソウ</t>
    </rPh>
    <rPh sb="2" eb="4">
      <t>ヒヨウ</t>
    </rPh>
    <rPh sb="5" eb="7">
      <t>ウンチン</t>
    </rPh>
    <phoneticPr fontId="1"/>
  </si>
  <si>
    <t>必　要　経　費</t>
    <rPh sb="0" eb="1">
      <t>ヒツ</t>
    </rPh>
    <rPh sb="2" eb="3">
      <t>ヨウ</t>
    </rPh>
    <rPh sb="4" eb="5">
      <t>ヘ</t>
    </rPh>
    <rPh sb="6" eb="7">
      <t>ヒ</t>
    </rPh>
    <phoneticPr fontId="1"/>
  </si>
  <si>
    <t>下段内訳より</t>
    <rPh sb="0" eb="1">
      <t>シタ</t>
    </rPh>
    <rPh sb="1" eb="2">
      <t>ダン</t>
    </rPh>
    <rPh sb="2" eb="4">
      <t>ウチワケ</t>
    </rPh>
    <phoneticPr fontId="1"/>
  </si>
  <si>
    <t>下段内訳より</t>
    <rPh sb="1" eb="2">
      <t>ダン</t>
    </rPh>
    <phoneticPr fontId="1"/>
  </si>
  <si>
    <t>月</t>
    <rPh sb="0" eb="1">
      <t>ツキ</t>
    </rPh>
    <phoneticPr fontId="1"/>
  </si>
  <si>
    <t>日</t>
    <rPh sb="0" eb="1">
      <t>ヒ</t>
    </rPh>
    <phoneticPr fontId="1"/>
  </si>
  <si>
    <t>○給与収入</t>
    <rPh sb="1" eb="3">
      <t>キュウヨ</t>
    </rPh>
    <rPh sb="3" eb="5">
      <t>シュウニュウ</t>
    </rPh>
    <phoneticPr fontId="1"/>
  </si>
  <si>
    <t>不動産の所在地</t>
    <rPh sb="0" eb="3">
      <t>フドウサン</t>
    </rPh>
    <rPh sb="4" eb="7">
      <t>ショザイチ</t>
    </rPh>
    <phoneticPr fontId="1"/>
  </si>
  <si>
    <t>借入金利子</t>
    <rPh sb="0" eb="2">
      <t>カリイレ</t>
    </rPh>
    <rPh sb="2" eb="3">
      <t>キン</t>
    </rPh>
    <rPh sb="3" eb="5">
      <t>リシ</t>
    </rPh>
    <phoneticPr fontId="1"/>
  </si>
  <si>
    <t>必要経費</t>
    <rPh sb="0" eb="2">
      <t>ヒツヨウ</t>
    </rPh>
    <rPh sb="2" eb="4">
      <t>ケイヒ</t>
    </rPh>
    <phoneticPr fontId="1"/>
  </si>
  <si>
    <t>賞与等</t>
    <rPh sb="0" eb="2">
      <t>ショウヨ</t>
    </rPh>
    <rPh sb="2" eb="3">
      <t>トウ</t>
    </rPh>
    <phoneticPr fontId="1"/>
  </si>
  <si>
    <t>減価償却資産</t>
    <rPh sb="0" eb="2">
      <t>ゲンカ</t>
    </rPh>
    <rPh sb="2" eb="4">
      <t>ショウキャク</t>
    </rPh>
    <rPh sb="4" eb="6">
      <t>シサン</t>
    </rPh>
    <phoneticPr fontId="1"/>
  </si>
  <si>
    <t>取得価格(Ａ)</t>
    <rPh sb="0" eb="2">
      <t>シュトク</t>
    </rPh>
    <rPh sb="2" eb="4">
      <t>カカク</t>
    </rPh>
    <phoneticPr fontId="1"/>
  </si>
  <si>
    <t>（必要経費の減価償却費欄へ）←</t>
    <rPh sb="1" eb="3">
      <t>ヒツヨウ</t>
    </rPh>
    <rPh sb="3" eb="5">
      <t>ケイヒ</t>
    </rPh>
    <rPh sb="6" eb="8">
      <t>ゲンカ</t>
    </rPh>
    <rPh sb="8" eb="10">
      <t>ショウキャク</t>
    </rPh>
    <rPh sb="10" eb="11">
      <t>ヒ</t>
    </rPh>
    <rPh sb="11" eb="12">
      <t>ラン</t>
    </rPh>
    <phoneticPr fontId="1"/>
  </si>
  <si>
    <t>勤務先電話番号</t>
    <rPh sb="0" eb="3">
      <t>キンムサキ</t>
    </rPh>
    <rPh sb="3" eb="5">
      <t>デンワ</t>
    </rPh>
    <rPh sb="5" eb="7">
      <t>バンゴウ</t>
    </rPh>
    <phoneticPr fontId="1"/>
  </si>
  <si>
    <t>○配当割額または株式等譲渡所得割額の控除に関する事項</t>
    <rPh sb="1" eb="3">
      <t>ハイトウ</t>
    </rPh>
    <rPh sb="3" eb="4">
      <t>ワリ</t>
    </rPh>
    <rPh sb="4" eb="5">
      <t>ガク</t>
    </rPh>
    <rPh sb="8" eb="10">
      <t>カブシキ</t>
    </rPh>
    <rPh sb="10" eb="11">
      <t>トウ</t>
    </rPh>
    <rPh sb="11" eb="13">
      <t>ジョウト</t>
    </rPh>
    <rPh sb="13" eb="15">
      <t>ショトク</t>
    </rPh>
    <rPh sb="15" eb="16">
      <t>ワリ</t>
    </rPh>
    <rPh sb="16" eb="17">
      <t>ガク</t>
    </rPh>
    <rPh sb="18" eb="20">
      <t>コウジョ</t>
    </rPh>
    <rPh sb="21" eb="22">
      <t>カン</t>
    </rPh>
    <rPh sb="24" eb="26">
      <t>ジコウ</t>
    </rPh>
    <phoneticPr fontId="1"/>
  </si>
  <si>
    <t>配当割額控除額</t>
    <rPh sb="0" eb="2">
      <t>ハイトウ</t>
    </rPh>
    <rPh sb="2" eb="3">
      <t>ワリ</t>
    </rPh>
    <rPh sb="3" eb="4">
      <t>ガク</t>
    </rPh>
    <rPh sb="4" eb="6">
      <t>コウジョ</t>
    </rPh>
    <rPh sb="6" eb="7">
      <t>ガク</t>
    </rPh>
    <phoneticPr fontId="1"/>
  </si>
  <si>
    <t>株式等譲渡所得割額控除額</t>
    <rPh sb="0" eb="2">
      <t>カブシキ</t>
    </rPh>
    <rPh sb="2" eb="3">
      <t>トウ</t>
    </rPh>
    <rPh sb="3" eb="5">
      <t>ジョウト</t>
    </rPh>
    <rPh sb="5" eb="7">
      <t>ショトク</t>
    </rPh>
    <rPh sb="7" eb="8">
      <t>ワリ</t>
    </rPh>
    <rPh sb="8" eb="9">
      <t>ガク</t>
    </rPh>
    <rPh sb="9" eb="11">
      <t>コウジョ</t>
    </rPh>
    <rPh sb="11" eb="12">
      <t>ガク</t>
    </rPh>
    <phoneticPr fontId="1"/>
  </si>
  <si>
    <t>○寄附金に関する事項（受領証明書添付）</t>
    <rPh sb="1" eb="4">
      <t>キフキン</t>
    </rPh>
    <rPh sb="5" eb="6">
      <t>カン</t>
    </rPh>
    <rPh sb="8" eb="10">
      <t>ジコウ</t>
    </rPh>
    <rPh sb="11" eb="13">
      <t>ジュリョウ</t>
    </rPh>
    <rPh sb="13" eb="16">
      <t>ショウメイショ</t>
    </rPh>
    <rPh sb="16" eb="18">
      <t>テンプ</t>
    </rPh>
    <phoneticPr fontId="1"/>
  </si>
  <si>
    <t>◆減価償却資産の償却率（ＣⅠ：平成19年4月1日以後取得、ＣⅡ：平成19年3月31日以前取得）</t>
    <rPh sb="1" eb="3">
      <t>ゲンカ</t>
    </rPh>
    <rPh sb="3" eb="5">
      <t>ショウキャク</t>
    </rPh>
    <rPh sb="5" eb="7">
      <t>シサン</t>
    </rPh>
    <rPh sb="8" eb="11">
      <t>ショウキャクリツ</t>
    </rPh>
    <rPh sb="15" eb="17">
      <t>ヘイセイ</t>
    </rPh>
    <rPh sb="19" eb="20">
      <t>ネン</t>
    </rPh>
    <rPh sb="21" eb="22">
      <t>ガツ</t>
    </rPh>
    <rPh sb="23" eb="24">
      <t>ニチ</t>
    </rPh>
    <rPh sb="24" eb="26">
      <t>イゴ</t>
    </rPh>
    <rPh sb="26" eb="28">
      <t>シュトク</t>
    </rPh>
    <rPh sb="32" eb="34">
      <t>ヘイセイ</t>
    </rPh>
    <rPh sb="36" eb="37">
      <t>ネン</t>
    </rPh>
    <rPh sb="38" eb="39">
      <t>ガツ</t>
    </rPh>
    <rPh sb="41" eb="42">
      <t>ニチ</t>
    </rPh>
    <rPh sb="42" eb="44">
      <t>イゼン</t>
    </rPh>
    <rPh sb="44" eb="46">
      <t>シュトク</t>
    </rPh>
    <phoneticPr fontId="1"/>
  </si>
  <si>
    <t>2年</t>
    <rPh sb="1" eb="2">
      <t>ネン</t>
    </rPh>
    <phoneticPr fontId="1"/>
  </si>
  <si>
    <t>6年</t>
    <rPh sb="1" eb="2">
      <t>ネン</t>
    </rPh>
    <phoneticPr fontId="1"/>
  </si>
  <si>
    <t>青森県共同募金会、日赤青森県支部分</t>
    <rPh sb="0" eb="3">
      <t>アオモリケン</t>
    </rPh>
    <rPh sb="3" eb="5">
      <t>キョウドウ</t>
    </rPh>
    <rPh sb="5" eb="8">
      <t>ボキンカイ</t>
    </rPh>
    <rPh sb="9" eb="11">
      <t>ニッセキ</t>
    </rPh>
    <rPh sb="11" eb="14">
      <t>アオモリケン</t>
    </rPh>
    <rPh sb="14" eb="16">
      <t>シブ</t>
    </rPh>
    <rPh sb="16" eb="17">
      <t>ブン</t>
    </rPh>
    <phoneticPr fontId="1"/>
  </si>
  <si>
    <t>3年</t>
    <rPh sb="1" eb="2">
      <t>ネン</t>
    </rPh>
    <phoneticPr fontId="1"/>
  </si>
  <si>
    <t>7年</t>
    <rPh sb="1" eb="2">
      <t>ネン</t>
    </rPh>
    <phoneticPr fontId="1"/>
  </si>
  <si>
    <t>4年</t>
    <rPh sb="1" eb="2">
      <t>ネン</t>
    </rPh>
    <phoneticPr fontId="1"/>
  </si>
  <si>
    <t>8年</t>
    <rPh sb="1" eb="2">
      <t>ネン</t>
    </rPh>
    <phoneticPr fontId="1"/>
  </si>
  <si>
    <t>青森県</t>
    <rPh sb="0" eb="3">
      <t>アオモリケン</t>
    </rPh>
    <phoneticPr fontId="1"/>
  </si>
  <si>
    <t>5年</t>
    <rPh sb="1" eb="2">
      <t>ネン</t>
    </rPh>
    <phoneticPr fontId="1"/>
  </si>
  <si>
    <t>9年</t>
    <rPh sb="1" eb="2">
      <t>ネン</t>
    </rPh>
    <phoneticPr fontId="1"/>
  </si>
  <si>
    <t>条例指定分</t>
    <rPh sb="0" eb="2">
      <t>ジョウレイ</t>
    </rPh>
    <rPh sb="2" eb="4">
      <t>シテイ</t>
    </rPh>
    <rPh sb="4" eb="5">
      <t>ブン</t>
    </rPh>
    <phoneticPr fontId="1"/>
  </si>
  <si>
    <t>○総合譲渡・一時所得に関する事項</t>
    <rPh sb="1" eb="3">
      <t>ソウゴウ</t>
    </rPh>
    <rPh sb="3" eb="5">
      <t>ジョウト</t>
    </rPh>
    <rPh sb="6" eb="8">
      <t>イチジ</t>
    </rPh>
    <rPh sb="8" eb="10">
      <t>ショトク</t>
    </rPh>
    <rPh sb="11" eb="12">
      <t>カン</t>
    </rPh>
    <rPh sb="14" eb="16">
      <t>ジコウ</t>
    </rPh>
    <phoneticPr fontId="1"/>
  </si>
  <si>
    <t>耐用年数10年以降の償却率はお問い合わせください。</t>
    <rPh sb="0" eb="2">
      <t>タイヨウ</t>
    </rPh>
    <rPh sb="2" eb="4">
      <t>ネンスウ</t>
    </rPh>
    <rPh sb="6" eb="7">
      <t>ネン</t>
    </rPh>
    <rPh sb="7" eb="9">
      <t>イコウ</t>
    </rPh>
    <rPh sb="10" eb="13">
      <t>ショウキャクリツ</t>
    </rPh>
    <rPh sb="15" eb="16">
      <t>ト</t>
    </rPh>
    <rPh sb="17" eb="18">
      <t>ア</t>
    </rPh>
    <phoneticPr fontId="1"/>
  </si>
  <si>
    <t>所得金額</t>
    <rPh sb="0" eb="2">
      <t>ショトク</t>
    </rPh>
    <rPh sb="2" eb="4">
      <t>キンガク</t>
    </rPh>
    <phoneticPr fontId="1"/>
  </si>
  <si>
    <t>合計</t>
    <rPh sb="0" eb="2">
      <t>ゴウケイ</t>
    </rPh>
    <phoneticPr fontId="1"/>
  </si>
  <si>
    <t>短期</t>
    <rPh sb="0" eb="2">
      <t>タンキ</t>
    </rPh>
    <phoneticPr fontId="1"/>
  </si>
  <si>
    <t>長期</t>
    <rPh sb="0" eb="2">
      <t>チョウキ</t>
    </rPh>
    <phoneticPr fontId="1"/>
  </si>
  <si>
    <t>一時</t>
    <rPh sb="0" eb="2">
      <t>イチジ</t>
    </rPh>
    <phoneticPr fontId="1"/>
  </si>
  <si>
    <t>○分離譲渡・株式譲渡・先物取引に関する事項</t>
    <rPh sb="1" eb="3">
      <t>ブンリ</t>
    </rPh>
    <rPh sb="3" eb="5">
      <t>ジョウト</t>
    </rPh>
    <rPh sb="6" eb="8">
      <t>カブシキ</t>
    </rPh>
    <rPh sb="8" eb="10">
      <t>ジョウト</t>
    </rPh>
    <rPh sb="11" eb="12">
      <t>サキ</t>
    </rPh>
    <rPh sb="12" eb="13">
      <t>ブツ</t>
    </rPh>
    <rPh sb="13" eb="15">
      <t>トリヒキ</t>
    </rPh>
    <rPh sb="16" eb="17">
      <t>カン</t>
    </rPh>
    <rPh sb="19" eb="21">
      <t>ジコウ</t>
    </rPh>
    <phoneticPr fontId="1"/>
  </si>
  <si>
    <t>分離短期</t>
    <rPh sb="0" eb="2">
      <t>ブンリ</t>
    </rPh>
    <rPh sb="2" eb="4">
      <t>タンキ</t>
    </rPh>
    <phoneticPr fontId="1"/>
  </si>
  <si>
    <t>分離長期</t>
    <rPh sb="0" eb="2">
      <t>ブンリ</t>
    </rPh>
    <rPh sb="2" eb="4">
      <t>チョウキ</t>
    </rPh>
    <phoneticPr fontId="1"/>
  </si>
  <si>
    <t>株式譲渡</t>
    <rPh sb="0" eb="2">
      <t>カブシキ</t>
    </rPh>
    <rPh sb="2" eb="4">
      <t>ジョウト</t>
    </rPh>
    <phoneticPr fontId="1"/>
  </si>
  <si>
    <t>未公開</t>
    <rPh sb="0" eb="3">
      <t>ミコウカイ</t>
    </rPh>
    <phoneticPr fontId="1"/>
  </si>
  <si>
    <t>先物取引</t>
    <rPh sb="0" eb="1">
      <t>サキ</t>
    </rPh>
    <rPh sb="1" eb="2">
      <t>ブツ</t>
    </rPh>
    <rPh sb="2" eb="4">
      <t>トリヒキ</t>
    </rPh>
    <phoneticPr fontId="1"/>
  </si>
  <si>
    <t>特例適用条文</t>
    <rPh sb="0" eb="2">
      <t>トクレイ</t>
    </rPh>
    <rPh sb="2" eb="4">
      <t>テキヨウ</t>
    </rPh>
    <rPh sb="4" eb="6">
      <t>ジョウブン</t>
    </rPh>
    <phoneticPr fontId="1"/>
  </si>
  <si>
    <t>○山林所得・退職所得に関する事項</t>
    <rPh sb="1" eb="3">
      <t>サンリン</t>
    </rPh>
    <rPh sb="3" eb="5">
      <t>ショトク</t>
    </rPh>
    <rPh sb="6" eb="8">
      <t>タイショク</t>
    </rPh>
    <rPh sb="8" eb="10">
      <t>ショトク</t>
    </rPh>
    <rPh sb="11" eb="12">
      <t>カン</t>
    </rPh>
    <rPh sb="14" eb="16">
      <t>ジコウ</t>
    </rPh>
    <phoneticPr fontId="1"/>
  </si>
  <si>
    <t>山林所得</t>
    <rPh sb="0" eb="2">
      <t>サンリン</t>
    </rPh>
    <rPh sb="2" eb="4">
      <t>ショトク</t>
    </rPh>
    <phoneticPr fontId="1"/>
  </si>
  <si>
    <t>退職所得</t>
    <rPh sb="0" eb="2">
      <t>タイショク</t>
    </rPh>
    <rPh sb="2" eb="4">
      <t>ショトク</t>
    </rPh>
    <phoneticPr fontId="1"/>
  </si>
  <si>
    <t>勤続年数</t>
    <rPh sb="0" eb="2">
      <t>キンゾク</t>
    </rPh>
    <rPh sb="2" eb="4">
      <t>ネンスウ</t>
    </rPh>
    <phoneticPr fontId="1"/>
  </si>
  <si>
    <t>普通・障害</t>
    <rPh sb="0" eb="2">
      <t>フツウ</t>
    </rPh>
    <rPh sb="3" eb="5">
      <t>ショウガイ</t>
    </rPh>
    <phoneticPr fontId="1"/>
  </si>
  <si>
    <t>遺族年金</t>
    <rPh sb="0" eb="2">
      <t>イゾク</t>
    </rPh>
    <rPh sb="2" eb="4">
      <t>ネンキン</t>
    </rPh>
    <phoneticPr fontId="1"/>
  </si>
  <si>
    <t>障害年金</t>
    <rPh sb="0" eb="2">
      <t>ショウガイ</t>
    </rPh>
    <rPh sb="2" eb="4">
      <t>ネンキン</t>
    </rPh>
    <phoneticPr fontId="1"/>
  </si>
  <si>
    <t>雇用保険</t>
    <rPh sb="0" eb="2">
      <t>コヨウ</t>
    </rPh>
    <rPh sb="2" eb="4">
      <t>ホケン</t>
    </rPh>
    <phoneticPr fontId="1"/>
  </si>
  <si>
    <t>労災保険</t>
    <rPh sb="0" eb="2">
      <t>ロウサイ</t>
    </rPh>
    <rPh sb="2" eb="4">
      <t>ホケン</t>
    </rPh>
    <phoneticPr fontId="1"/>
  </si>
  <si>
    <t>前年生活保護</t>
    <rPh sb="0" eb="2">
      <t>ゼンネン</t>
    </rPh>
    <rPh sb="2" eb="4">
      <t>セイカツ</t>
    </rPh>
    <rPh sb="4" eb="6">
      <t>ホゴ</t>
    </rPh>
    <phoneticPr fontId="1"/>
  </si>
  <si>
    <t>前年学生</t>
    <rPh sb="0" eb="2">
      <t>ゼンネン</t>
    </rPh>
    <rPh sb="2" eb="4">
      <t>ガクセイ</t>
    </rPh>
    <phoneticPr fontId="1"/>
  </si>
  <si>
    <t>児童扶養手当</t>
    <rPh sb="0" eb="2">
      <t>ジドウ</t>
    </rPh>
    <rPh sb="2" eb="4">
      <t>フヨウ</t>
    </rPh>
    <rPh sb="4" eb="6">
      <t>テアテ</t>
    </rPh>
    <phoneticPr fontId="1"/>
  </si>
  <si>
    <t>預金生活</t>
    <rPh sb="0" eb="2">
      <t>ヨキン</t>
    </rPh>
    <rPh sb="2" eb="4">
      <t>セイカツ</t>
    </rPh>
    <phoneticPr fontId="1"/>
  </si>
  <si>
    <t>その他の理由</t>
    <rPh sb="2" eb="3">
      <t>タ</t>
    </rPh>
    <rPh sb="4" eb="6">
      <t>リユウ</t>
    </rPh>
    <phoneticPr fontId="1"/>
  </si>
  <si>
    <t>源泉徴収票、証明書等の右端をここに貼ってください。</t>
    <rPh sb="0" eb="5">
      <t>ゲンセンチョウシュウヒョウ</t>
    </rPh>
    <rPh sb="6" eb="10">
      <t>ショウメイショトウ</t>
    </rPh>
    <rPh sb="11" eb="13">
      <t>ミギハシ</t>
    </rPh>
    <rPh sb="17" eb="18">
      <t>ハ</t>
    </rPh>
    <phoneticPr fontId="1"/>
  </si>
  <si>
    <t>損害保険料</t>
    <rPh sb="0" eb="2">
      <t>ソンガイ</t>
    </rPh>
    <rPh sb="2" eb="5">
      <t>ホケンリョウ</t>
    </rPh>
    <phoneticPr fontId="1"/>
  </si>
  <si>
    <t>都道府県、市区町村分</t>
    <rPh sb="0" eb="4">
      <t>トドウフケン</t>
    </rPh>
    <rPh sb="5" eb="7">
      <t>シク</t>
    </rPh>
    <rPh sb="7" eb="9">
      <t>チョウソン</t>
    </rPh>
    <rPh sb="9" eb="10">
      <t>ブン</t>
    </rPh>
    <phoneticPr fontId="1"/>
  </si>
  <si>
    <t>申告のお知らせ８ページをご覧ください。</t>
    <rPh sb="0" eb="2">
      <t>シンコク</t>
    </rPh>
    <rPh sb="4" eb="5">
      <t>シ</t>
    </rPh>
    <rPh sb="13" eb="14">
      <t>ラン</t>
    </rPh>
    <phoneticPr fontId="1"/>
  </si>
  <si>
    <t>精算されたもの</t>
    <rPh sb="0" eb="2">
      <t>セイサン</t>
    </rPh>
    <phoneticPr fontId="8"/>
  </si>
  <si>
    <t>販売先</t>
    <rPh sb="0" eb="2">
      <t>ハンバイ</t>
    </rPh>
    <rPh sb="2" eb="3">
      <t>サキ</t>
    </rPh>
    <phoneticPr fontId="8"/>
  </si>
  <si>
    <t>計</t>
    <rPh sb="0" eb="1">
      <t>ケイ</t>
    </rPh>
    <phoneticPr fontId="8"/>
  </si>
  <si>
    <t>家事消費</t>
    <rPh sb="0" eb="2">
      <t>カジ</t>
    </rPh>
    <rPh sb="2" eb="4">
      <t>ショウヒ</t>
    </rPh>
    <phoneticPr fontId="8"/>
  </si>
  <si>
    <t>農協等販売分</t>
    <rPh sb="0" eb="2">
      <t>ノウキョウ</t>
    </rPh>
    <rPh sb="2" eb="3">
      <t>トウ</t>
    </rPh>
    <rPh sb="3" eb="5">
      <t>ハンバイ</t>
    </rPh>
    <rPh sb="5" eb="6">
      <t>ブン</t>
    </rPh>
    <phoneticPr fontId="1"/>
  </si>
  <si>
    <t>贈答・家事消費分</t>
    <rPh sb="0" eb="2">
      <t>ゾウトウ</t>
    </rPh>
    <rPh sb="7" eb="8">
      <t>ブン</t>
    </rPh>
    <phoneticPr fontId="1"/>
  </si>
  <si>
    <t>合　計</t>
    <rPh sb="0" eb="1">
      <t>ゴウ</t>
    </rPh>
    <rPh sb="2" eb="3">
      <t>ケイ</t>
    </rPh>
    <phoneticPr fontId="1"/>
  </si>
  <si>
    <t>勤務先住所</t>
    <rPh sb="0" eb="1">
      <t>ツトム</t>
    </rPh>
    <rPh sb="1" eb="2">
      <t>ツトム</t>
    </rPh>
    <rPh sb="2" eb="3">
      <t>サキ</t>
    </rPh>
    <rPh sb="3" eb="4">
      <t>ジュウ</t>
    </rPh>
    <rPh sb="4" eb="5">
      <t>ショ</t>
    </rPh>
    <phoneticPr fontId="1"/>
  </si>
  <si>
    <t>勤務先名</t>
    <rPh sb="0" eb="1">
      <t>ツトム</t>
    </rPh>
    <rPh sb="1" eb="2">
      <t>ツトム</t>
    </rPh>
    <rPh sb="2" eb="3">
      <t>サキ</t>
    </rPh>
    <rPh sb="3" eb="4">
      <t>メイ</t>
    </rPh>
    <phoneticPr fontId="1"/>
  </si>
  <si>
    <t>上場株式等の配当</t>
    <rPh sb="0" eb="2">
      <t>ジョウジョウ</t>
    </rPh>
    <rPh sb="2" eb="4">
      <t>カブシキ</t>
    </rPh>
    <rPh sb="4" eb="5">
      <t>トウ</t>
    </rPh>
    <rPh sb="6" eb="8">
      <t>ハイトウ</t>
    </rPh>
    <phoneticPr fontId="1"/>
  </si>
  <si>
    <t>仕入金額 　　イ</t>
    <rPh sb="0" eb="2">
      <t>シイレ</t>
    </rPh>
    <rPh sb="2" eb="4">
      <t>キンガク</t>
    </rPh>
    <phoneticPr fontId="1"/>
  </si>
  <si>
    <t>○不動産所得の内訳</t>
    <rPh sb="1" eb="4">
      <t>フドウサン</t>
    </rPh>
    <rPh sb="4" eb="6">
      <t>ショトク</t>
    </rPh>
    <rPh sb="7" eb="9">
      <t>ウチワケ</t>
    </rPh>
    <phoneticPr fontId="1"/>
  </si>
  <si>
    <t>農　　　業</t>
    <rPh sb="0" eb="1">
      <t>ノウ</t>
    </rPh>
    <rPh sb="4" eb="5">
      <t>ギョウ</t>
    </rPh>
    <phoneticPr fontId="1"/>
  </si>
  <si>
    <t>災害関連支出
の金額</t>
    <rPh sb="0" eb="2">
      <t>サイガイ</t>
    </rPh>
    <rPh sb="2" eb="4">
      <t>カンレン</t>
    </rPh>
    <rPh sb="4" eb="6">
      <t>シシュツ</t>
    </rPh>
    <rPh sb="8" eb="10">
      <t>キンガク</t>
    </rPh>
    <phoneticPr fontId="1"/>
  </si>
  <si>
    <t>国民健康保険税</t>
    <rPh sb="0" eb="1">
      <t>クニ</t>
    </rPh>
    <rPh sb="1" eb="2">
      <t>タミ</t>
    </rPh>
    <rPh sb="2" eb="3">
      <t>ケン</t>
    </rPh>
    <rPh sb="3" eb="4">
      <t>ヤスシ</t>
    </rPh>
    <rPh sb="4" eb="5">
      <t>ホ</t>
    </rPh>
    <rPh sb="5" eb="6">
      <t>ケン</t>
    </rPh>
    <rPh sb="6" eb="7">
      <t>ゼイ</t>
    </rPh>
    <phoneticPr fontId="1"/>
  </si>
  <si>
    <r>
      <t>申告のお知らせ８</t>
    </r>
    <r>
      <rPr>
        <sz val="10"/>
        <rFont val="HGｺﾞｼｯｸM"/>
        <family val="3"/>
        <charset val="128"/>
      </rPr>
      <t>ページをご覧ください。</t>
    </r>
    <r>
      <rPr>
        <sz val="9"/>
        <color theme="1"/>
        <rFont val="ＭＳ Ｐゴシック"/>
        <family val="3"/>
        <charset val="128"/>
        <scheme val="minor"/>
      </rPr>
      <t/>
    </r>
    <rPh sb="0" eb="2">
      <t>シンコク</t>
    </rPh>
    <rPh sb="4" eb="5">
      <t>シ</t>
    </rPh>
    <rPh sb="13" eb="14">
      <t>ラン</t>
    </rPh>
    <phoneticPr fontId="1"/>
  </si>
  <si>
    <t>Ａ 収入金額</t>
    <rPh sb="2" eb="4">
      <t>シュウニュウ</t>
    </rPh>
    <rPh sb="4" eb="6">
      <t>キンガク</t>
    </rPh>
    <phoneticPr fontId="1"/>
  </si>
  <si>
    <t>Ｂ 必要経費</t>
    <rPh sb="2" eb="4">
      <t>ヒツヨウ</t>
    </rPh>
    <rPh sb="4" eb="6">
      <t>ケイヒ</t>
    </rPh>
    <phoneticPr fontId="1"/>
  </si>
  <si>
    <t>Ｃ 専従者控除</t>
    <rPh sb="2" eb="5">
      <t>センジュウシャ</t>
    </rPh>
    <rPh sb="5" eb="7">
      <t>コウジョ</t>
    </rPh>
    <phoneticPr fontId="1"/>
  </si>
  <si>
    <t>16歳未満の
扶養親族</t>
    <rPh sb="2" eb="3">
      <t>サイ</t>
    </rPh>
    <rPh sb="3" eb="5">
      <t>ミマン</t>
    </rPh>
    <rPh sb="7" eb="9">
      <t>フヨウ</t>
    </rPh>
    <rPh sb="9" eb="11">
      <t>シンゾク</t>
    </rPh>
    <phoneticPr fontId="1"/>
  </si>
  <si>
    <t>勤労学生控除</t>
    <rPh sb="0" eb="2">
      <t>キンロウ</t>
    </rPh>
    <rPh sb="2" eb="4">
      <t>ガクセイ</t>
    </rPh>
    <rPh sb="4" eb="6">
      <t>コウジョ</t>
    </rPh>
    <phoneticPr fontId="1"/>
  </si>
  <si>
    <t>日　給</t>
    <rPh sb="0" eb="1">
      <t>ヒ</t>
    </rPh>
    <rPh sb="2" eb="3">
      <t>キュウ</t>
    </rPh>
    <phoneticPr fontId="1"/>
  </si>
  <si>
    <t>月　収</t>
    <rPh sb="0" eb="1">
      <t>ツキ</t>
    </rPh>
    <rPh sb="2" eb="3">
      <t>オサム</t>
    </rPh>
    <phoneticPr fontId="1"/>
  </si>
  <si>
    <t>備　考</t>
    <rPh sb="0" eb="1">
      <t>ソナエ</t>
    </rPh>
    <rPh sb="2" eb="3">
      <t>コウ</t>
    </rPh>
    <phoneticPr fontId="1"/>
  </si>
  <si>
    <t>源泉徴収票、給与明細書等がない人は事業所
または雇主に証明してもらってください。</t>
    <rPh sb="0" eb="2">
      <t>ゲンセン</t>
    </rPh>
    <rPh sb="2" eb="4">
      <t>チョウシュウ</t>
    </rPh>
    <rPh sb="4" eb="5">
      <t>ヒョウ</t>
    </rPh>
    <rPh sb="6" eb="8">
      <t>キュウヨ</t>
    </rPh>
    <rPh sb="8" eb="11">
      <t>メイサイショ</t>
    </rPh>
    <rPh sb="11" eb="12">
      <t>トウ</t>
    </rPh>
    <rPh sb="15" eb="16">
      <t>ヒト</t>
    </rPh>
    <rPh sb="17" eb="20">
      <t>ジギョウショ</t>
    </rPh>
    <phoneticPr fontId="1"/>
  </si>
  <si>
    <t>黒石市</t>
    <rPh sb="0" eb="3">
      <t>クロイシシ</t>
    </rPh>
    <phoneticPr fontId="1"/>
  </si>
  <si>
    <t>収入金額合計</t>
    <rPh sb="0" eb="2">
      <t>シュウニュウ</t>
    </rPh>
    <rPh sb="2" eb="4">
      <t>キンガク</t>
    </rPh>
    <rPh sb="4" eb="6">
      <t>ゴウケイ</t>
    </rPh>
    <phoneticPr fontId="1"/>
  </si>
  <si>
    <t>必要経費合計</t>
    <rPh sb="0" eb="2">
      <t>ヒツヨウ</t>
    </rPh>
    <rPh sb="2" eb="4">
      <t>ケイヒ</t>
    </rPh>
    <rPh sb="4" eb="6">
      <t>ゴウケイ</t>
    </rPh>
    <phoneticPr fontId="1"/>
  </si>
  <si>
    <t>租税公課</t>
    <rPh sb="0" eb="1">
      <t>ソ</t>
    </rPh>
    <rPh sb="1" eb="2">
      <t>ゼイ</t>
    </rPh>
    <rPh sb="2" eb="3">
      <t>コウ</t>
    </rPh>
    <rPh sb="3" eb="4">
      <t>カ</t>
    </rPh>
    <phoneticPr fontId="1"/>
  </si>
  <si>
    <t>取得
年月</t>
    <rPh sb="0" eb="2">
      <t>シュトク</t>
    </rPh>
    <phoneticPr fontId="1"/>
  </si>
  <si>
    <t>償却の基礎に
なる金額(Ｂ)</t>
    <rPh sb="0" eb="2">
      <t>ショウキャク</t>
    </rPh>
    <rPh sb="3" eb="5">
      <t>キソ</t>
    </rPh>
    <phoneticPr fontId="1"/>
  </si>
  <si>
    <t>耐用
年数</t>
    <rPh sb="0" eb="2">
      <t>タイヨウ</t>
    </rPh>
    <phoneticPr fontId="1"/>
  </si>
  <si>
    <t>償却率
(ＣⅠ)</t>
    <rPh sb="0" eb="3">
      <t>ショウキャクリツ</t>
    </rPh>
    <phoneticPr fontId="1"/>
  </si>
  <si>
    <t>本年中の
償却期間(Ｄ)</t>
    <rPh sb="0" eb="3">
      <t>ホンネンチュウ</t>
    </rPh>
    <phoneticPr fontId="1"/>
  </si>
  <si>
    <t>償却率
(ＣⅡ)</t>
    <rPh sb="0" eb="3">
      <t>ショウキャクリツ</t>
    </rPh>
    <phoneticPr fontId="1"/>
  </si>
  <si>
    <t>所得金額（Ａ-Ｂ-Ｃ）</t>
    <rPh sb="0" eb="2">
      <t>ショトク</t>
    </rPh>
    <rPh sb="2" eb="4">
      <t>キンガク</t>
    </rPh>
    <phoneticPr fontId="1"/>
  </si>
  <si>
    <t>Ｃ 特別控除額</t>
    <rPh sb="2" eb="4">
      <t>トクベツ</t>
    </rPh>
    <rPh sb="4" eb="6">
      <t>コウジョ</t>
    </rPh>
    <rPh sb="6" eb="7">
      <t>ガク</t>
    </rPh>
    <phoneticPr fontId="1"/>
  </si>
  <si>
    <t>差引金額（Ａ－Ｂ）</t>
    <rPh sb="0" eb="2">
      <t>サシヒキ</t>
    </rPh>
    <rPh sb="2" eb="4">
      <t>キンガク</t>
    </rPh>
    <phoneticPr fontId="1"/>
  </si>
  <si>
    <r>
      <t xml:space="preserve">減価償却費
</t>
    </r>
    <r>
      <rPr>
        <sz val="5"/>
        <color theme="1"/>
        <rFont val="HGｺﾞｼｯｸM"/>
        <family val="3"/>
        <charset val="128"/>
      </rPr>
      <t>A×CⅠ×D×E</t>
    </r>
    <rPh sb="0" eb="2">
      <t>ゲンカ</t>
    </rPh>
    <rPh sb="2" eb="4">
      <t>ショウキャク</t>
    </rPh>
    <rPh sb="4" eb="5">
      <t>ヒ</t>
    </rPh>
    <phoneticPr fontId="1"/>
  </si>
  <si>
    <r>
      <t xml:space="preserve">減価償却費
</t>
    </r>
    <r>
      <rPr>
        <sz val="5"/>
        <color theme="1"/>
        <rFont val="HGｺﾞｼｯｸM"/>
        <family val="3"/>
        <charset val="128"/>
      </rPr>
      <t>B×CⅡ×D×E</t>
    </r>
    <rPh sb="0" eb="2">
      <t>ゲンカ</t>
    </rPh>
    <rPh sb="2" eb="4">
      <t>ショウキャク</t>
    </rPh>
    <rPh sb="4" eb="5">
      <t>ヒ</t>
    </rPh>
    <phoneticPr fontId="1"/>
  </si>
  <si>
    <t>専用割合
(Ｅ)</t>
    <rPh sb="0" eb="2">
      <t>センヨウ</t>
    </rPh>
    <rPh sb="2" eb="3">
      <t>ワリ</t>
    </rPh>
    <phoneticPr fontId="1"/>
  </si>
  <si>
    <t>Ｃ 専従者控除額</t>
    <rPh sb="2" eb="5">
      <t>センジュウシャ</t>
    </rPh>
    <rPh sb="5" eb="7">
      <t>コウジョ</t>
    </rPh>
    <rPh sb="7" eb="8">
      <t>ガク</t>
    </rPh>
    <phoneticPr fontId="1"/>
  </si>
  <si>
    <t>Ｄ 特別控除額</t>
    <rPh sb="2" eb="4">
      <t>トクベツ</t>
    </rPh>
    <rPh sb="4" eb="6">
      <t>コウジョ</t>
    </rPh>
    <rPh sb="6" eb="7">
      <t>ガク</t>
    </rPh>
    <phoneticPr fontId="1"/>
  </si>
  <si>
    <t>Ｂ 退職所得控除額</t>
    <rPh sb="2" eb="4">
      <t>タイショク</t>
    </rPh>
    <rPh sb="4" eb="6">
      <t>ショトク</t>
    </rPh>
    <rPh sb="6" eb="8">
      <t>コウジョ</t>
    </rPh>
    <rPh sb="8" eb="9">
      <t>ガク</t>
    </rPh>
    <phoneticPr fontId="1"/>
  </si>
  <si>
    <t>計(ア＋イ―ウ＋エ)</t>
    <rPh sb="0" eb="1">
      <t>ケイ</t>
    </rPh>
    <phoneticPr fontId="1"/>
  </si>
  <si>
    <r>
      <rPr>
        <sz val="3"/>
        <color theme="1"/>
        <rFont val="HGｺﾞｼｯｸM"/>
        <family val="3"/>
        <charset val="128"/>
      </rPr>
      <t xml:space="preserve"> </t>
    </r>
    <r>
      <rPr>
        <sz val="8"/>
        <color theme="1"/>
        <rFont val="HGｺﾞｼｯｸM"/>
        <family val="3"/>
        <charset val="128"/>
      </rPr>
      <t xml:space="preserve">経営
</t>
    </r>
    <r>
      <rPr>
        <sz val="3"/>
        <color theme="1"/>
        <rFont val="HGｺﾞｼｯｸM"/>
        <family val="3"/>
        <charset val="128"/>
      </rPr>
      <t xml:space="preserve">  </t>
    </r>
    <r>
      <rPr>
        <sz val="8"/>
        <color theme="1"/>
        <rFont val="HGｺﾞｼｯｸM"/>
        <family val="3"/>
        <charset val="128"/>
      </rPr>
      <t>面積</t>
    </r>
    <rPh sb="1" eb="3">
      <t>ケイエイ</t>
    </rPh>
    <phoneticPr fontId="1"/>
  </si>
  <si>
    <t>住所</t>
    <rPh sb="0" eb="1">
      <t>ジュウ</t>
    </rPh>
    <rPh sb="1" eb="2">
      <t>ショ</t>
    </rPh>
    <phoneticPr fontId="1"/>
  </si>
  <si>
    <t>氏名</t>
    <rPh sb="0" eb="1">
      <t>シ</t>
    </rPh>
    <rPh sb="1" eb="2">
      <t>メイ</t>
    </rPh>
    <phoneticPr fontId="1"/>
  </si>
  <si>
    <t>農業・営業等所得の
必要経費の雇人費・給料賃金欄へ</t>
    <rPh sb="0" eb="2">
      <t>ノウギョウ</t>
    </rPh>
    <rPh sb="3" eb="5">
      <t>エイギョウ</t>
    </rPh>
    <rPh sb="5" eb="6">
      <t>トウ</t>
    </rPh>
    <rPh sb="6" eb="8">
      <t>ショトク</t>
    </rPh>
    <phoneticPr fontId="1"/>
  </si>
  <si>
    <r>
      <t>原価</t>
    </r>
    <r>
      <rPr>
        <sz val="9.5"/>
        <color theme="1"/>
        <rFont val="HGｺﾞｼｯｸM"/>
        <family val="3"/>
        <charset val="128"/>
      </rPr>
      <t>(ア＋イ－ウ)</t>
    </r>
    <rPh sb="0" eb="2">
      <t>ゲンカ</t>
    </rPh>
    <phoneticPr fontId="1"/>
  </si>
  <si>
    <t>収入金額合計(申告書表面Ａ収入金額欄へ)</t>
    <rPh sb="0" eb="2">
      <t>シュウニュウ</t>
    </rPh>
    <rPh sb="2" eb="4">
      <t>キンガク</t>
    </rPh>
    <rPh sb="4" eb="6">
      <t>ゴウケイ</t>
    </rPh>
    <rPh sb="7" eb="9">
      <t>シンコク</t>
    </rPh>
    <rPh sb="9" eb="10">
      <t>ショ</t>
    </rPh>
    <rPh sb="10" eb="12">
      <t>ヒョウメン</t>
    </rPh>
    <rPh sb="13" eb="15">
      <t>シュウニュウ</t>
    </rPh>
    <rPh sb="15" eb="17">
      <t>キンガク</t>
    </rPh>
    <rPh sb="17" eb="18">
      <t>ラン</t>
    </rPh>
    <phoneticPr fontId="1"/>
  </si>
  <si>
    <t xml:space="preserve"> 収入金額合計(申告書表面Ａ収入金額欄へ)</t>
    <rPh sb="1" eb="3">
      <t>シュウニュウ</t>
    </rPh>
    <rPh sb="3" eb="5">
      <t>キンガク</t>
    </rPh>
    <rPh sb="5" eb="7">
      <t>ゴウケイ</t>
    </rPh>
    <rPh sb="8" eb="10">
      <t>シンコク</t>
    </rPh>
    <rPh sb="10" eb="11">
      <t>ショ</t>
    </rPh>
    <rPh sb="11" eb="13">
      <t>ヒョウメン</t>
    </rPh>
    <rPh sb="14" eb="16">
      <t>シュウニュウ</t>
    </rPh>
    <rPh sb="16" eb="18">
      <t>キンガク</t>
    </rPh>
    <rPh sb="18" eb="19">
      <t>ラン</t>
    </rPh>
    <phoneticPr fontId="1"/>
  </si>
  <si>
    <t xml:space="preserve"> 必要経費合計(申告書表面Ｂ必要経費欄へ)</t>
    <rPh sb="1" eb="3">
      <t>ヒツヨウ</t>
    </rPh>
    <rPh sb="3" eb="5">
      <t>ケイヒ</t>
    </rPh>
    <rPh sb="5" eb="7">
      <t>ゴウケイ</t>
    </rPh>
    <rPh sb="8" eb="10">
      <t>シンコク</t>
    </rPh>
    <rPh sb="10" eb="11">
      <t>ショ</t>
    </rPh>
    <rPh sb="11" eb="13">
      <t>ヒョウメン</t>
    </rPh>
    <rPh sb="14" eb="16">
      <t>ヒツヨウ</t>
    </rPh>
    <rPh sb="16" eb="18">
      <t>ケイヒ</t>
    </rPh>
    <rPh sb="18" eb="19">
      <t>ラン</t>
    </rPh>
    <phoneticPr fontId="1"/>
  </si>
  <si>
    <t>賃借人の住所・氏名</t>
    <rPh sb="0" eb="2">
      <t>チンシャク</t>
    </rPh>
    <rPh sb="2" eb="3">
      <t>ニン</t>
    </rPh>
    <rPh sb="4" eb="6">
      <t>ジュウショ</t>
    </rPh>
    <rPh sb="7" eb="9">
      <t>シメイ</t>
    </rPh>
    <phoneticPr fontId="1"/>
  </si>
  <si>
    <t>１．販売分</t>
    <rPh sb="2" eb="4">
      <t>ハンバイ</t>
    </rPh>
    <rPh sb="4" eb="5">
      <t>ブン</t>
    </rPh>
    <phoneticPr fontId="8"/>
  </si>
  <si>
    <t>２．贈答・家事消費分</t>
    <rPh sb="2" eb="4">
      <t>ゾウトウ</t>
    </rPh>
    <rPh sb="5" eb="7">
      <t>カジ</t>
    </rPh>
    <rPh sb="7" eb="9">
      <t>ショウヒ</t>
    </rPh>
    <rPh sb="9" eb="10">
      <t>ブン</t>
    </rPh>
    <phoneticPr fontId="8"/>
  </si>
  <si>
    <t>販売金額
ア＋イ</t>
    <rPh sb="0" eb="2">
      <t>ハンバイ</t>
    </rPh>
    <rPh sb="2" eb="4">
      <t>キンガク</t>
    </rPh>
    <phoneticPr fontId="8"/>
  </si>
  <si>
    <t>【注意事項】</t>
    <rPh sb="1" eb="3">
      <t>チュウイ</t>
    </rPh>
    <rPh sb="3" eb="5">
      <t>ジコウ</t>
    </rPh>
    <phoneticPr fontId="8"/>
  </si>
  <si>
    <t>贈　　答</t>
    <rPh sb="0" eb="1">
      <t>ゾウ</t>
    </rPh>
    <rPh sb="3" eb="4">
      <t>コタエ</t>
    </rPh>
    <phoneticPr fontId="8"/>
  </si>
  <si>
    <r>
      <t>合計収入金額
ア</t>
    </r>
    <r>
      <rPr>
        <sz val="15"/>
        <rFont val="HGｺﾞｼｯｸM"/>
        <family val="3"/>
        <charset val="128"/>
      </rPr>
      <t>＋イ－ウ＋エ＋オ</t>
    </r>
    <rPh sb="0" eb="2">
      <t>ゴウケイ</t>
    </rPh>
    <rPh sb="2" eb="4">
      <t>シュウニュウ</t>
    </rPh>
    <rPh sb="4" eb="6">
      <t>キンガク</t>
    </rPh>
    <phoneticPr fontId="8"/>
  </si>
  <si>
    <t>◎前年中に課税収入が無かった人（該当するものに○をつけてください。）</t>
    <rPh sb="16" eb="18">
      <t>ガイトウ</t>
    </rPh>
    <phoneticPr fontId="1"/>
  </si>
  <si>
    <r>
      <rPr>
        <sz val="8"/>
        <color theme="1"/>
        <rFont val="HGｺﾞｼｯｸM"/>
        <family val="3"/>
        <charset val="128"/>
      </rPr>
      <t>平成19年4月1日以後に取得した減価償却資産</t>
    </r>
    <r>
      <rPr>
        <sz val="6"/>
        <color theme="1"/>
        <rFont val="HGｺﾞｼｯｸM"/>
        <family val="3"/>
        <charset val="128"/>
      </rPr>
      <t>《償却率は下表のＣⅠをご覧ください。》</t>
    </r>
    <rPh sb="0" eb="2">
      <t>ヘイセイ</t>
    </rPh>
    <rPh sb="4" eb="5">
      <t>ネン</t>
    </rPh>
    <rPh sb="6" eb="7">
      <t>ガツ</t>
    </rPh>
    <rPh sb="8" eb="9">
      <t>ニチ</t>
    </rPh>
    <rPh sb="9" eb="11">
      <t>イゴ</t>
    </rPh>
    <rPh sb="12" eb="14">
      <t>シュトク</t>
    </rPh>
    <rPh sb="16" eb="18">
      <t>ゲンカ</t>
    </rPh>
    <rPh sb="18" eb="20">
      <t>ショウキャク</t>
    </rPh>
    <rPh sb="20" eb="22">
      <t>シサン</t>
    </rPh>
    <phoneticPr fontId="1"/>
  </si>
  <si>
    <t>賃貸契約期間</t>
    <rPh sb="0" eb="2">
      <t>チンタイ</t>
    </rPh>
    <rPh sb="2" eb="4">
      <t>ケイヤク</t>
    </rPh>
    <rPh sb="4" eb="6">
      <t>キカン</t>
    </rPh>
    <phoneticPr fontId="1"/>
  </si>
  <si>
    <t>小作料</t>
    <rPh sb="0" eb="1">
      <t>コ</t>
    </rPh>
    <rPh sb="1" eb="2">
      <t>サク</t>
    </rPh>
    <rPh sb="2" eb="3">
      <t>リョウ</t>
    </rPh>
    <phoneticPr fontId="1"/>
  </si>
  <si>
    <t>期　　首　　 ア</t>
    <rPh sb="0" eb="1">
      <t>キ</t>
    </rPh>
    <rPh sb="3" eb="4">
      <t>クビ</t>
    </rPh>
    <phoneticPr fontId="1"/>
  </si>
  <si>
    <t>期　　末 　　ウ</t>
    <rPh sb="0" eb="1">
      <t>キ</t>
    </rPh>
    <rPh sb="3" eb="4">
      <t>スエ</t>
    </rPh>
    <phoneticPr fontId="1"/>
  </si>
  <si>
    <t>つがる</t>
    <phoneticPr fontId="1"/>
  </si>
  <si>
    <t>ハネ・青実等</t>
    <rPh sb="3" eb="4">
      <t>アオ</t>
    </rPh>
    <rPh sb="4" eb="5">
      <t>ミ</t>
    </rPh>
    <rPh sb="5" eb="6">
      <t>トウ</t>
    </rPh>
    <phoneticPr fontId="1"/>
  </si>
  <si>
    <t>加工</t>
    <rPh sb="0" eb="2">
      <t>カコウ</t>
    </rPh>
    <phoneticPr fontId="1"/>
  </si>
  <si>
    <t>個人番号</t>
    <rPh sb="0" eb="2">
      <t>コジン</t>
    </rPh>
    <rPh sb="2" eb="4">
      <t>バンゴウ</t>
    </rPh>
    <phoneticPr fontId="1"/>
  </si>
  <si>
    <t>個人
番号</t>
    <rPh sb="0" eb="2">
      <t>コジン</t>
    </rPh>
    <rPh sb="3" eb="5">
      <t>バンゴウ</t>
    </rPh>
    <phoneticPr fontId="1"/>
  </si>
  <si>
    <r>
      <rPr>
        <sz val="3.5"/>
        <color theme="1"/>
        <rFont val="HGｺﾞｼｯｸM"/>
        <family val="3"/>
        <charset val="128"/>
      </rPr>
      <t xml:space="preserve">世帯主との
</t>
    </r>
    <r>
      <rPr>
        <sz val="7"/>
        <color theme="1"/>
        <rFont val="HGｺﾞｼｯｸM"/>
        <family val="3"/>
        <charset val="128"/>
      </rPr>
      <t>続柄</t>
    </r>
    <rPh sb="0" eb="3">
      <t>セタイヌシ</t>
    </rPh>
    <rPh sb="6" eb="8">
      <t>ツヅキガラ</t>
    </rPh>
    <phoneticPr fontId="1"/>
  </si>
  <si>
    <t>同居・別居</t>
    <rPh sb="0" eb="1">
      <t>ドウ</t>
    </rPh>
    <rPh sb="1" eb="2">
      <t>イ</t>
    </rPh>
    <phoneticPr fontId="1"/>
  </si>
  <si>
    <t>総合
譲渡</t>
    <rPh sb="0" eb="2">
      <t>ソウゴウ</t>
    </rPh>
    <rPh sb="3" eb="5">
      <t>ジョウト</t>
    </rPh>
    <phoneticPr fontId="1"/>
  </si>
  <si>
    <t>上場</t>
    <rPh sb="0" eb="1">
      <t>カミ</t>
    </rPh>
    <rPh sb="1" eb="2">
      <t>バ</t>
    </rPh>
    <phoneticPr fontId="1"/>
  </si>
  <si>
    <t>○納付方法の選択</t>
    <rPh sb="1" eb="3">
      <t>ノウフ</t>
    </rPh>
    <rPh sb="3" eb="5">
      <t>ホウホウ</t>
    </rPh>
    <rPh sb="6" eb="8">
      <t>センタク</t>
    </rPh>
    <phoneticPr fontId="1"/>
  </si>
  <si>
    <t>水　　田</t>
    <rPh sb="0" eb="1">
      <t>ミズ</t>
    </rPh>
    <rPh sb="3" eb="4">
      <t>タ</t>
    </rPh>
    <phoneticPr fontId="1"/>
  </si>
  <si>
    <t>家事消費のみ</t>
    <rPh sb="0" eb="2">
      <t>カジ</t>
    </rPh>
    <rPh sb="2" eb="4">
      <t>ショウヒ</t>
    </rPh>
    <phoneticPr fontId="1"/>
  </si>
  <si>
    <t>※販売収入が無い場合は、家事消費のみに
　“○”をしてください。</t>
    <rPh sb="1" eb="3">
      <t>ハンバイ</t>
    </rPh>
    <rPh sb="3" eb="5">
      <t>シュウニュウ</t>
    </rPh>
    <rPh sb="6" eb="7">
      <t>ナ</t>
    </rPh>
    <rPh sb="8" eb="10">
      <t>バアイ</t>
    </rPh>
    <rPh sb="12" eb="14">
      <t>カジ</t>
    </rPh>
    <rPh sb="14" eb="16">
      <t>ショウヒ</t>
    </rPh>
    <phoneticPr fontId="1"/>
  </si>
  <si>
    <t>普 通 畑</t>
    <rPh sb="0" eb="1">
      <t>フ</t>
    </rPh>
    <rPh sb="2" eb="3">
      <t>ツウ</t>
    </rPh>
    <rPh sb="4" eb="5">
      <t>ハタケ</t>
    </rPh>
    <phoneticPr fontId="1"/>
  </si>
  <si>
    <t>支払った医療費等</t>
    <rPh sb="0" eb="2">
      <t>シハラ</t>
    </rPh>
    <rPh sb="4" eb="7">
      <t>イリョウヒ</t>
    </rPh>
    <rPh sb="7" eb="8">
      <t>トウ</t>
    </rPh>
    <phoneticPr fontId="1"/>
  </si>
  <si>
    <t>学校名（</t>
    <rPh sb="0" eb="2">
      <t>ガッコウ</t>
    </rPh>
    <rPh sb="2" eb="3">
      <t>メイ</t>
    </rPh>
    <phoneticPr fontId="1"/>
  </si>
  <si>
    <t>平成</t>
    <rPh sb="0" eb="2">
      <t>ヘイセイ</t>
    </rPh>
    <phoneticPr fontId="1"/>
  </si>
  <si>
    <t>新生命保険料</t>
    <rPh sb="0" eb="1">
      <t>シン</t>
    </rPh>
    <rPh sb="1" eb="3">
      <t>セイメイ</t>
    </rPh>
    <rPh sb="3" eb="5">
      <t>ホケン</t>
    </rPh>
    <rPh sb="5" eb="6">
      <t>リョウ</t>
    </rPh>
    <phoneticPr fontId="1"/>
  </si>
  <si>
    <t>新個人年金保険料</t>
    <rPh sb="0" eb="1">
      <t>シン</t>
    </rPh>
    <rPh sb="1" eb="3">
      <t>コジン</t>
    </rPh>
    <rPh sb="3" eb="5">
      <t>ネンキン</t>
    </rPh>
    <rPh sb="5" eb="8">
      <t>ホケンリョウ</t>
    </rPh>
    <phoneticPr fontId="1"/>
  </si>
  <si>
    <t>介護医療保険料</t>
    <rPh sb="0" eb="2">
      <t>カイゴ</t>
    </rPh>
    <rPh sb="2" eb="4">
      <t>イリョウ</t>
    </rPh>
    <rPh sb="4" eb="7">
      <t>ホケンリョウ</t>
    </rPh>
    <phoneticPr fontId="1"/>
  </si>
  <si>
    <t>地震保険料</t>
  </si>
  <si>
    <t>旧生命保険料</t>
    <rPh sb="0" eb="1">
      <t>キュウ</t>
    </rPh>
    <rPh sb="1" eb="3">
      <t>セイメイ</t>
    </rPh>
    <rPh sb="3" eb="5">
      <t>ホケン</t>
    </rPh>
    <rPh sb="5" eb="6">
      <t>リョウ</t>
    </rPh>
    <phoneticPr fontId="1"/>
  </si>
  <si>
    <t>旧個人年金保険料</t>
    <rPh sb="0" eb="1">
      <t>キュウ</t>
    </rPh>
    <rPh sb="1" eb="3">
      <t>コジン</t>
    </rPh>
    <rPh sb="3" eb="5">
      <t>ネンキン</t>
    </rPh>
    <rPh sb="5" eb="8">
      <t>ホケンリョウ</t>
    </rPh>
    <phoneticPr fontId="1"/>
  </si>
  <si>
    <t>旧長期損害保険料</t>
  </si>
  <si>
    <t>★黄色のセルはドロップボタンで選択、青色のセルは必要事項を入力してください。白色のセルは入力できません。</t>
  </si>
  <si>
    <t>総所得金額</t>
    <rPh sb="0" eb="3">
      <t>ソウショトク</t>
    </rPh>
    <rPh sb="3" eb="5">
      <t>キンガク</t>
    </rPh>
    <phoneticPr fontId="1"/>
  </si>
  <si>
    <t>年号</t>
    <rPh sb="0" eb="2">
      <t>ネンゴウ</t>
    </rPh>
    <phoneticPr fontId="1"/>
  </si>
  <si>
    <t>基準日</t>
    <rPh sb="0" eb="3">
      <t>キジュンビ</t>
    </rPh>
    <phoneticPr fontId="1"/>
  </si>
  <si>
    <t>一般生命保険(新)</t>
    <rPh sb="0" eb="2">
      <t>イッパン</t>
    </rPh>
    <rPh sb="2" eb="4">
      <t>セイメイ</t>
    </rPh>
    <rPh sb="4" eb="6">
      <t>ホケン</t>
    </rPh>
    <rPh sb="7" eb="8">
      <t>シン</t>
    </rPh>
    <phoneticPr fontId="1"/>
  </si>
  <si>
    <t>一般生命保険(旧)</t>
    <rPh sb="0" eb="2">
      <t>イッパン</t>
    </rPh>
    <rPh sb="2" eb="4">
      <t>セイメイ</t>
    </rPh>
    <rPh sb="4" eb="6">
      <t>ホケン</t>
    </rPh>
    <rPh sb="7" eb="8">
      <t>キュウ</t>
    </rPh>
    <phoneticPr fontId="1"/>
  </si>
  <si>
    <t>個人年金(新)</t>
    <rPh sb="0" eb="2">
      <t>コジン</t>
    </rPh>
    <rPh sb="2" eb="4">
      <t>ネンキン</t>
    </rPh>
    <rPh sb="5" eb="6">
      <t>シン</t>
    </rPh>
    <phoneticPr fontId="1"/>
  </si>
  <si>
    <t>個人年金(旧)</t>
    <rPh sb="0" eb="2">
      <t>コジン</t>
    </rPh>
    <rPh sb="2" eb="4">
      <t>ネンキン</t>
    </rPh>
    <rPh sb="5" eb="6">
      <t>キュウ</t>
    </rPh>
    <phoneticPr fontId="1"/>
  </si>
  <si>
    <t>介護医療</t>
    <rPh sb="0" eb="2">
      <t>カイゴ</t>
    </rPh>
    <rPh sb="2" eb="4">
      <t>イリョウ</t>
    </rPh>
    <phoneticPr fontId="1"/>
  </si>
  <si>
    <t>寡婦</t>
    <rPh sb="0" eb="2">
      <t>カフ</t>
    </rPh>
    <phoneticPr fontId="1"/>
  </si>
  <si>
    <t>給与所得等</t>
    <rPh sb="0" eb="2">
      <t>キュウヨ</t>
    </rPh>
    <rPh sb="2" eb="4">
      <t>ショトク</t>
    </rPh>
    <rPh sb="4" eb="5">
      <t>トウ</t>
    </rPh>
    <phoneticPr fontId="1"/>
  </si>
  <si>
    <t>普通障害者①</t>
    <rPh sb="0" eb="2">
      <t>フツウ</t>
    </rPh>
    <rPh sb="2" eb="5">
      <t>ショウガイシャ</t>
    </rPh>
    <phoneticPr fontId="1"/>
  </si>
  <si>
    <t>普通障害者②</t>
    <rPh sb="0" eb="2">
      <t>フツウ</t>
    </rPh>
    <rPh sb="2" eb="5">
      <t>ショウガイシャ</t>
    </rPh>
    <phoneticPr fontId="1"/>
  </si>
  <si>
    <t>特別障害者①</t>
    <rPh sb="0" eb="2">
      <t>トクベツ</t>
    </rPh>
    <rPh sb="2" eb="5">
      <t>ショウガイシャ</t>
    </rPh>
    <phoneticPr fontId="1"/>
  </si>
  <si>
    <t>特別障害者②</t>
    <rPh sb="0" eb="2">
      <t>トクベツ</t>
    </rPh>
    <rPh sb="2" eb="5">
      <t>ショウガイシャ</t>
    </rPh>
    <phoneticPr fontId="1"/>
  </si>
  <si>
    <t>同居①</t>
    <rPh sb="0" eb="2">
      <t>ドウキョ</t>
    </rPh>
    <phoneticPr fontId="1"/>
  </si>
  <si>
    <t>同居②</t>
    <rPh sb="0" eb="2">
      <t>ドウキョ</t>
    </rPh>
    <phoneticPr fontId="1"/>
  </si>
  <si>
    <t>個人番号チェック</t>
    <rPh sb="0" eb="2">
      <t>コジン</t>
    </rPh>
    <rPh sb="2" eb="4">
      <t>バンゴウ</t>
    </rPh>
    <phoneticPr fontId="1"/>
  </si>
  <si>
    <t>扶養①</t>
    <rPh sb="0" eb="2">
      <t>フヨウ</t>
    </rPh>
    <phoneticPr fontId="1"/>
  </si>
  <si>
    <t>扶養②</t>
    <rPh sb="0" eb="2">
      <t>フヨウ</t>
    </rPh>
    <phoneticPr fontId="1"/>
  </si>
  <si>
    <t>扶養③</t>
    <rPh sb="0" eb="2">
      <t>フヨウ</t>
    </rPh>
    <phoneticPr fontId="1"/>
  </si>
  <si>
    <t>年少①</t>
    <rPh sb="0" eb="2">
      <t>ネンショウ</t>
    </rPh>
    <phoneticPr fontId="1"/>
  </si>
  <si>
    <t>年少②</t>
    <rPh sb="0" eb="2">
      <t>ネンショウ</t>
    </rPh>
    <phoneticPr fontId="1"/>
  </si>
  <si>
    <t>年少③</t>
    <rPh sb="0" eb="2">
      <t>ネンショウ</t>
    </rPh>
    <phoneticPr fontId="1"/>
  </si>
  <si>
    <t>右の人に
扶養されていた</t>
    <rPh sb="0" eb="1">
      <t>ミギ</t>
    </rPh>
    <rPh sb="2" eb="3">
      <t>ヒト</t>
    </rPh>
    <rPh sb="5" eb="7">
      <t>フヨウ</t>
    </rPh>
    <phoneticPr fontId="1"/>
  </si>
  <si>
    <t>明治</t>
    <rPh sb="0" eb="2">
      <t>メイジ</t>
    </rPh>
    <phoneticPr fontId="1"/>
  </si>
  <si>
    <t>大正</t>
    <rPh sb="0" eb="2">
      <t>タイショウ</t>
    </rPh>
    <phoneticPr fontId="1"/>
  </si>
  <si>
    <t>昭和</t>
    <rPh sb="0" eb="2">
      <t>ショウワ</t>
    </rPh>
    <phoneticPr fontId="1"/>
  </si>
  <si>
    <t>自</t>
    <rPh sb="0" eb="1">
      <t>ジ</t>
    </rPh>
    <phoneticPr fontId="1"/>
  </si>
  <si>
    <t>至</t>
    <rPh sb="0" eb="1">
      <t>イタ</t>
    </rPh>
    <phoneticPr fontId="1"/>
  </si>
  <si>
    <t>(1ヶ月</t>
    <rPh sb="3" eb="4">
      <t>ゲツ</t>
    </rPh>
    <phoneticPr fontId="1"/>
  </si>
  <si>
    <t>専従
事業</t>
    <rPh sb="0" eb="2">
      <t>センジュウ</t>
    </rPh>
    <rPh sb="3" eb="5">
      <t>ジギョウ</t>
    </rPh>
    <phoneticPr fontId="42"/>
  </si>
  <si>
    <t>氏　名</t>
    <rPh sb="0" eb="1">
      <t>シ</t>
    </rPh>
    <rPh sb="2" eb="3">
      <t>メイ</t>
    </rPh>
    <phoneticPr fontId="42"/>
  </si>
  <si>
    <t>生年月日</t>
    <rPh sb="0" eb="4">
      <t>セイネン</t>
    </rPh>
    <phoneticPr fontId="42"/>
  </si>
  <si>
    <r>
      <t xml:space="preserve">所得税法
</t>
    </r>
    <r>
      <rPr>
        <sz val="4"/>
        <color theme="1"/>
        <rFont val="HGｺﾞｼｯｸM"/>
        <family val="3"/>
        <charset val="128"/>
      </rPr>
      <t>租税特別措置法</t>
    </r>
    <rPh sb="0" eb="3">
      <t>ショトクゼイ</t>
    </rPh>
    <rPh sb="3" eb="4">
      <t>ホウ</t>
    </rPh>
    <phoneticPr fontId="1"/>
  </si>
  <si>
    <t>条の</t>
    <rPh sb="0" eb="1">
      <t>ジョウ</t>
    </rPh>
    <phoneticPr fontId="1"/>
  </si>
  <si>
    <t>第</t>
    <rPh sb="0" eb="1">
      <t>ダイ</t>
    </rPh>
    <phoneticPr fontId="1"/>
  </si>
  <si>
    <t>項</t>
    <rPh sb="0" eb="1">
      <t>コウ</t>
    </rPh>
    <phoneticPr fontId="1"/>
  </si>
  <si>
    <t>Ｃ差引金額
（Ａ－Ｂ）</t>
    <rPh sb="1" eb="3">
      <t>サシヒ</t>
    </rPh>
    <rPh sb="3" eb="5">
      <t>キンガク</t>
    </rPh>
    <phoneticPr fontId="1"/>
  </si>
  <si>
    <t>月収計</t>
    <rPh sb="0" eb="2">
      <t>ゲッシュウ</t>
    </rPh>
    <rPh sb="2" eb="3">
      <t>ケイ</t>
    </rPh>
    <phoneticPr fontId="1"/>
  </si>
  <si>
    <t>日数計</t>
    <rPh sb="0" eb="2">
      <t>ニッスウ</t>
    </rPh>
    <rPh sb="2" eb="3">
      <t>ケイ</t>
    </rPh>
    <phoneticPr fontId="1"/>
  </si>
  <si>
    <t>○減価償却</t>
    <rPh sb="1" eb="3">
      <t>ゲンカ</t>
    </rPh>
    <rPh sb="3" eb="5">
      <t>ショウキャク</t>
    </rPh>
    <phoneticPr fontId="1"/>
  </si>
  <si>
    <t>償却可能額</t>
    <rPh sb="0" eb="2">
      <t>ショウキャク</t>
    </rPh>
    <rPh sb="2" eb="4">
      <t>カノウ</t>
    </rPh>
    <rPh sb="4" eb="5">
      <t>ガク</t>
    </rPh>
    <phoneticPr fontId="39"/>
  </si>
  <si>
    <t>均等償却額</t>
    <rPh sb="0" eb="2">
      <t>キントウ</t>
    </rPh>
    <rPh sb="2" eb="4">
      <t>ショウキャク</t>
    </rPh>
    <rPh sb="4" eb="5">
      <t>ガク</t>
    </rPh>
    <phoneticPr fontId="1"/>
  </si>
  <si>
    <t>年償却額</t>
    <rPh sb="0" eb="1">
      <t>ネン</t>
    </rPh>
    <rPh sb="1" eb="4">
      <t>ショウキャクガク</t>
    </rPh>
    <phoneticPr fontId="39"/>
  </si>
  <si>
    <t>事業割合</t>
    <rPh sb="0" eb="2">
      <t>ジギョウ</t>
    </rPh>
    <rPh sb="2" eb="4">
      <t>ワリアイ</t>
    </rPh>
    <phoneticPr fontId="39"/>
  </si>
  <si>
    <t>償却額</t>
    <rPh sb="0" eb="2">
      <t>ショウキャク</t>
    </rPh>
    <rPh sb="2" eb="3">
      <t>ガク</t>
    </rPh>
    <phoneticPr fontId="39"/>
  </si>
  <si>
    <t>未償却残高</t>
    <rPh sb="0" eb="3">
      <t>ミショウキャク</t>
    </rPh>
    <rPh sb="3" eb="5">
      <t>ザンダカ</t>
    </rPh>
    <phoneticPr fontId="1"/>
  </si>
  <si>
    <t>経費算入額</t>
    <rPh sb="0" eb="2">
      <t>ケイヒ</t>
    </rPh>
    <rPh sb="2" eb="4">
      <t>サンニュウ</t>
    </rPh>
    <rPh sb="4" eb="5">
      <t>ガク</t>
    </rPh>
    <phoneticPr fontId="1"/>
  </si>
  <si>
    <t>○譲渡所得の特別控除の特例</t>
    <rPh sb="1" eb="3">
      <t>ジョウト</t>
    </rPh>
    <rPh sb="3" eb="5">
      <t>ショトク</t>
    </rPh>
    <rPh sb="6" eb="8">
      <t>トクベツ</t>
    </rPh>
    <rPh sb="8" eb="10">
      <t>コウジョ</t>
    </rPh>
    <rPh sb="11" eb="13">
      <t>トクレイ</t>
    </rPh>
    <phoneticPr fontId="1"/>
  </si>
  <si>
    <t>○退職所得</t>
    <rPh sb="1" eb="3">
      <t>タイショク</t>
    </rPh>
    <rPh sb="3" eb="5">
      <t>ショトク</t>
    </rPh>
    <phoneticPr fontId="1"/>
  </si>
  <si>
    <t>Ａ</t>
    <phoneticPr fontId="1"/>
  </si>
  <si>
    <t>Ｂ</t>
    <phoneticPr fontId="1"/>
  </si>
  <si>
    <t>ＣⅠ</t>
    <phoneticPr fontId="1"/>
  </si>
  <si>
    <t>ＣⅡ</t>
    <phoneticPr fontId="1"/>
  </si>
  <si>
    <t>イ</t>
    <phoneticPr fontId="1"/>
  </si>
  <si>
    <t>★黄色のセルはドロップボタンで選択、青色のセルは必要事項を入力してください。白色のセルは入力できません。</t>
    <phoneticPr fontId="1"/>
  </si>
  <si>
    <t>a</t>
    <phoneticPr fontId="1"/>
  </si>
  <si>
    <t>区分</t>
    <phoneticPr fontId="1"/>
  </si>
  <si>
    <t>数量</t>
    <phoneticPr fontId="1"/>
  </si>
  <si>
    <t>り　ん　ご</t>
    <phoneticPr fontId="1"/>
  </si>
  <si>
    <t>ア</t>
    <phoneticPr fontId="1"/>
  </si>
  <si>
    <t>ウ</t>
    <phoneticPr fontId="1"/>
  </si>
  <si>
    <t>エ</t>
    <phoneticPr fontId="1"/>
  </si>
  <si>
    <t>オ</t>
    <phoneticPr fontId="1"/>
  </si>
  <si>
    <t>贈答・家事消費分</t>
    <phoneticPr fontId="1"/>
  </si>
  <si>
    <t>(</t>
    <phoneticPr fontId="1"/>
  </si>
  <si>
    <t>)</t>
    <phoneticPr fontId="1"/>
  </si>
  <si>
    <t>所得種別</t>
    <rPh sb="0" eb="2">
      <t>ショトク</t>
    </rPh>
    <rPh sb="2" eb="4">
      <t>シュベツ</t>
    </rPh>
    <phoneticPr fontId="1"/>
  </si>
  <si>
    <t>減価償却費</t>
    <phoneticPr fontId="1"/>
  </si>
  <si>
    <t>りんご収入金額明細書</t>
    <phoneticPr fontId="1"/>
  </si>
  <si>
    <t>精算されたもの</t>
    <phoneticPr fontId="8"/>
  </si>
  <si>
    <t>ふじ</t>
    <phoneticPr fontId="1"/>
  </si>
  <si>
    <t>農業</t>
    <rPh sb="0" eb="2">
      <t>ノウギョウ</t>
    </rPh>
    <phoneticPr fontId="1"/>
  </si>
  <si>
    <t>営業</t>
    <rPh sb="0" eb="2">
      <t>エイギョウ</t>
    </rPh>
    <phoneticPr fontId="1"/>
  </si>
  <si>
    <t>不動産</t>
    <rPh sb="0" eb="3">
      <t>フドウサン</t>
    </rPh>
    <phoneticPr fontId="1"/>
  </si>
  <si>
    <t>精算されていないもの
（期末棚卸金額）</t>
    <rPh sb="12" eb="14">
      <t>キマツ</t>
    </rPh>
    <phoneticPr fontId="8"/>
  </si>
  <si>
    <t>数　量</t>
    <rPh sb="0" eb="1">
      <t>スウ</t>
    </rPh>
    <rPh sb="2" eb="3">
      <t>リョウ</t>
    </rPh>
    <phoneticPr fontId="8"/>
  </si>
  <si>
    <t>精算販売額</t>
    <rPh sb="0" eb="2">
      <t>セイサン</t>
    </rPh>
    <rPh sb="2" eb="4">
      <t>ハンバイ</t>
    </rPh>
    <rPh sb="4" eb="5">
      <t>キンガク</t>
    </rPh>
    <phoneticPr fontId="8"/>
  </si>
  <si>
    <t>委託予想額</t>
    <rPh sb="0" eb="2">
      <t>イタク</t>
    </rPh>
    <rPh sb="2" eb="4">
      <t>ヨソウ</t>
    </rPh>
    <rPh sb="4" eb="5">
      <t>ガク</t>
    </rPh>
    <phoneticPr fontId="8"/>
  </si>
  <si>
    <t>単　価</t>
    <rPh sb="0" eb="1">
      <t>タン</t>
    </rPh>
    <rPh sb="2" eb="3">
      <t>アタイ</t>
    </rPh>
    <phoneticPr fontId="8"/>
  </si>
  <si>
    <t>（箱）</t>
    <rPh sb="1" eb="2">
      <t>ハコ</t>
    </rPh>
    <phoneticPr fontId="1"/>
  </si>
  <si>
    <t>（円）</t>
    <rPh sb="1" eb="2">
      <t>エン</t>
    </rPh>
    <phoneticPr fontId="1"/>
  </si>
  <si>
    <t>ア</t>
    <phoneticPr fontId="1"/>
  </si>
  <si>
    <t>イ</t>
    <phoneticPr fontId="1"/>
  </si>
  <si>
    <t>ウ</t>
    <phoneticPr fontId="1"/>
  </si>
  <si>
    <t>エ</t>
    <phoneticPr fontId="1"/>
  </si>
  <si>
    <t>数　量</t>
    <rPh sb="0" eb="1">
      <t>カズ</t>
    </rPh>
    <rPh sb="2" eb="3">
      <t>リョウ</t>
    </rPh>
    <phoneticPr fontId="1"/>
  </si>
  <si>
    <t>　※　申告相談においでの際は、収入金額の明細書、精算書や</t>
    <phoneticPr fontId="8"/>
  </si>
  <si>
    <t>　　仕切書、入庫伝票などを必ず持参してください。</t>
    <phoneticPr fontId="8"/>
  </si>
  <si>
    <t>オ</t>
    <phoneticPr fontId="1"/>
  </si>
  <si>
    <t xml:space="preserve">　　　　 区分
 品種　　 </t>
    <rPh sb="5" eb="7">
      <t>クブン</t>
    </rPh>
    <rPh sb="9" eb="11">
      <t>ヒンシュ</t>
    </rPh>
    <phoneticPr fontId="8"/>
  </si>
  <si>
    <t>市場</t>
    <rPh sb="0" eb="2">
      <t>イチバ</t>
    </rPh>
    <phoneticPr fontId="1"/>
  </si>
  <si>
    <t>その他</t>
    <rPh sb="2" eb="3">
      <t>タ</t>
    </rPh>
    <phoneticPr fontId="1"/>
  </si>
  <si>
    <t>金額（見積額）</t>
    <rPh sb="0" eb="2">
      <t>キンガク</t>
    </rPh>
    <rPh sb="3" eb="5">
      <t>ミツ</t>
    </rPh>
    <rPh sb="5" eb="6">
      <t>ガク</t>
    </rPh>
    <phoneticPr fontId="1"/>
  </si>
  <si>
    <t>前年申告したもので精算されて
いなかったもの（期首棚卸金額）</t>
    <phoneticPr fontId="8"/>
  </si>
  <si>
    <t>円</t>
    <rPh sb="0" eb="1">
      <t>エン</t>
    </rPh>
    <phoneticPr fontId="1"/>
  </si>
  <si>
    <t>(別)</t>
    <rPh sb="1" eb="2">
      <t>ベツ</t>
    </rPh>
    <phoneticPr fontId="1"/>
  </si>
  <si>
    <t>同居</t>
    <rPh sb="0" eb="2">
      <t>ドウキョ</t>
    </rPh>
    <phoneticPr fontId="1"/>
  </si>
  <si>
    <t>別居</t>
    <rPh sb="0" eb="2">
      <t>ベッキョ</t>
    </rPh>
    <phoneticPr fontId="1"/>
  </si>
  <si>
    <t>（自己の勤労による事業所得や給与所得、退職所得、雑所得のこと）</t>
    <rPh sb="1" eb="3">
      <t>ジコ</t>
    </rPh>
    <rPh sb="4" eb="6">
      <t>キンロウ</t>
    </rPh>
    <rPh sb="9" eb="11">
      <t>ジギョウ</t>
    </rPh>
    <rPh sb="11" eb="13">
      <t>ショトク</t>
    </rPh>
    <rPh sb="14" eb="16">
      <t>キュウヨ</t>
    </rPh>
    <rPh sb="16" eb="18">
      <t>ショトク</t>
    </rPh>
    <rPh sb="19" eb="21">
      <t>タイショク</t>
    </rPh>
    <rPh sb="21" eb="23">
      <t>ショトク</t>
    </rPh>
    <rPh sb="24" eb="27">
      <t>ザツショトク</t>
    </rPh>
    <phoneticPr fontId="1"/>
  </si>
  <si>
    <t>農協等</t>
    <rPh sb="0" eb="2">
      <t>ノウキョウ</t>
    </rPh>
    <rPh sb="2" eb="3">
      <t>トウ</t>
    </rPh>
    <phoneticPr fontId="1"/>
  </si>
  <si>
    <t>家賃</t>
    <rPh sb="0" eb="1">
      <t>イエ</t>
    </rPh>
    <rPh sb="1" eb="2">
      <t>チン</t>
    </rPh>
    <phoneticPr fontId="1"/>
  </si>
  <si>
    <t>地代</t>
    <rPh sb="0" eb="1">
      <t>チ</t>
    </rPh>
    <rPh sb="1" eb="2">
      <t>ダイ</t>
    </rPh>
    <phoneticPr fontId="1"/>
  </si>
  <si>
    <t>義父</t>
    <rPh sb="0" eb="2">
      <t>ギフ</t>
    </rPh>
    <phoneticPr fontId="1"/>
  </si>
  <si>
    <t>義母</t>
    <rPh sb="0" eb="2">
      <t>ギボ</t>
    </rPh>
    <phoneticPr fontId="1"/>
  </si>
  <si>
    <t>孫</t>
    <rPh sb="0" eb="1">
      <t>マゴ</t>
    </rPh>
    <phoneticPr fontId="1"/>
  </si>
  <si>
    <t>同居人</t>
    <rPh sb="0" eb="2">
      <t>ドウキョ</t>
    </rPh>
    <rPh sb="2" eb="3">
      <t>ニン</t>
    </rPh>
    <phoneticPr fontId="1"/>
  </si>
  <si>
    <t>総所得金額等</t>
    <rPh sb="0" eb="3">
      <t>ソウショトク</t>
    </rPh>
    <rPh sb="3" eb="5">
      <t>キンガク</t>
    </rPh>
    <rPh sb="5" eb="6">
      <t>トウ</t>
    </rPh>
    <phoneticPr fontId="1"/>
  </si>
  <si>
    <t>配偶者控除・
同一生計配偶者</t>
    <rPh sb="0" eb="3">
      <t>ハイグウシャ</t>
    </rPh>
    <rPh sb="3" eb="5">
      <t>コウジョ</t>
    </rPh>
    <rPh sb="7" eb="9">
      <t>ドウイツ</t>
    </rPh>
    <rPh sb="9" eb="11">
      <t>セイケイ</t>
    </rPh>
    <rPh sb="11" eb="14">
      <t>ハイグウシャ</t>
    </rPh>
    <phoneticPr fontId="1"/>
  </si>
  <si>
    <t>申告のお知らせ6ページ「配偶者控除・配偶者特別控除・同一生計配偶者」の欄をご覧ください。</t>
    <rPh sb="0" eb="2">
      <t>シンコク</t>
    </rPh>
    <rPh sb="4" eb="5">
      <t>シ</t>
    </rPh>
    <rPh sb="12" eb="15">
      <t>ハイグウシャ</t>
    </rPh>
    <rPh sb="15" eb="17">
      <t>コウジョ</t>
    </rPh>
    <rPh sb="18" eb="21">
      <t>ハイグウシャ</t>
    </rPh>
    <rPh sb="21" eb="23">
      <t>トクベツ</t>
    </rPh>
    <rPh sb="23" eb="25">
      <t>コウジョ</t>
    </rPh>
    <rPh sb="26" eb="28">
      <t>ドウイツ</t>
    </rPh>
    <rPh sb="28" eb="30">
      <t>セイケイ</t>
    </rPh>
    <rPh sb="30" eb="33">
      <t>ハイグウシャ</t>
    </rPh>
    <phoneticPr fontId="1"/>
  </si>
  <si>
    <t>円</t>
    <rPh sb="0" eb="1">
      <t>エン</t>
    </rPh>
    <phoneticPr fontId="1"/>
  </si>
  <si>
    <t>（農業・営業等所得の必要経費減価償却費欄へ）</t>
    <rPh sb="1" eb="3">
      <t>ノウギョウ</t>
    </rPh>
    <rPh sb="4" eb="6">
      <t>エイギョウ</t>
    </rPh>
    <rPh sb="6" eb="7">
      <t>トウ</t>
    </rPh>
    <rPh sb="7" eb="9">
      <t>ショトク</t>
    </rPh>
    <rPh sb="10" eb="12">
      <t>ヒツヨウ</t>
    </rPh>
    <rPh sb="12" eb="14">
      <t>ケイヒ</t>
    </rPh>
    <rPh sb="14" eb="16">
      <t>ゲンカ</t>
    </rPh>
    <rPh sb="16" eb="18">
      <t>ショウキャク</t>
    </rPh>
    <rPh sb="17" eb="18">
      <t>キャク</t>
    </rPh>
    <rPh sb="18" eb="19">
      <t>ヒ</t>
    </rPh>
    <rPh sb="19" eb="20">
      <t>ラン</t>
    </rPh>
    <phoneticPr fontId="1"/>
  </si>
  <si>
    <t>《償却可能限度額まで達した償却資産は、その翌年以後5年間で残存価格を均等に1円まで償却することができます。》</t>
    <rPh sb="1" eb="3">
      <t>ショウキャク</t>
    </rPh>
    <rPh sb="3" eb="5">
      <t>カノウ</t>
    </rPh>
    <rPh sb="5" eb="7">
      <t>ゲンド</t>
    </rPh>
    <rPh sb="7" eb="8">
      <t>ガク</t>
    </rPh>
    <rPh sb="10" eb="11">
      <t>タッ</t>
    </rPh>
    <rPh sb="13" eb="15">
      <t>ショウキャク</t>
    </rPh>
    <rPh sb="15" eb="17">
      <t>シサン</t>
    </rPh>
    <rPh sb="21" eb="23">
      <t>ヨクネン</t>
    </rPh>
    <rPh sb="23" eb="25">
      <t>イゴ</t>
    </rPh>
    <rPh sb="26" eb="28">
      <t>ネンカン</t>
    </rPh>
    <rPh sb="29" eb="31">
      <t>ザンゾン</t>
    </rPh>
    <rPh sb="31" eb="33">
      <t>カカク</t>
    </rPh>
    <rPh sb="34" eb="36">
      <t>キントウ</t>
    </rPh>
    <rPh sb="38" eb="39">
      <t>エン</t>
    </rPh>
    <rPh sb="41" eb="43">
      <t>ショウキャク</t>
    </rPh>
    <phoneticPr fontId="1"/>
  </si>
  <si>
    <t>事業所得</t>
    <rPh sb="0" eb="2">
      <t>ジギョウ</t>
    </rPh>
    <rPh sb="2" eb="4">
      <t>ショトク</t>
    </rPh>
    <phoneticPr fontId="1"/>
  </si>
  <si>
    <t>総収入金額</t>
    <rPh sb="0" eb="1">
      <t>ソウ</t>
    </rPh>
    <rPh sb="1" eb="2">
      <t>シュウ</t>
    </rPh>
    <rPh sb="2" eb="3">
      <t>ニュウ</t>
    </rPh>
    <rPh sb="3" eb="4">
      <t>カネ</t>
    </rPh>
    <rPh sb="4" eb="5">
      <t>ガク</t>
    </rPh>
    <phoneticPr fontId="1"/>
  </si>
  <si>
    <t>特例適用前の
必要経費の額</t>
    <rPh sb="0" eb="2">
      <t>トクレイ</t>
    </rPh>
    <rPh sb="2" eb="4">
      <t>テキヨウ</t>
    </rPh>
    <rPh sb="4" eb="5">
      <t>マエ</t>
    </rPh>
    <rPh sb="7" eb="9">
      <t>ヒツヨウ</t>
    </rPh>
    <rPh sb="9" eb="11">
      <t>ケイヒ</t>
    </rPh>
    <rPh sb="12" eb="13">
      <t>ガク</t>
    </rPh>
    <phoneticPr fontId="1"/>
  </si>
  <si>
    <t>②</t>
    <phoneticPr fontId="1"/>
  </si>
  <si>
    <t>雑所得</t>
    <rPh sb="0" eb="3">
      <t>ザツショトク</t>
    </rPh>
    <phoneticPr fontId="1"/>
  </si>
  <si>
    <r>
      <rPr>
        <sz val="8"/>
        <color theme="1"/>
        <rFont val="HGｺﾞｼｯｸM"/>
        <family val="3"/>
        <charset val="128"/>
      </rPr>
      <t>総収入金額</t>
    </r>
    <r>
      <rPr>
        <sz val="7"/>
        <color theme="1"/>
        <rFont val="HGｺﾞｼｯｸM"/>
        <family val="3"/>
        <charset val="128"/>
      </rPr>
      <t xml:space="preserve">
</t>
    </r>
    <r>
      <rPr>
        <sz val="6"/>
        <color theme="1"/>
        <rFont val="HGｺﾞｼｯｸM"/>
        <family val="3"/>
        <charset val="128"/>
      </rPr>
      <t>(公的年金等に係るものを除く)</t>
    </r>
    <rPh sb="0" eb="3">
      <t>ソウシュウニュウ</t>
    </rPh>
    <rPh sb="3" eb="5">
      <t>キンガク</t>
    </rPh>
    <rPh sb="7" eb="9">
      <t>コウテキ</t>
    </rPh>
    <rPh sb="9" eb="11">
      <t>ネンキン</t>
    </rPh>
    <rPh sb="11" eb="12">
      <t>トウ</t>
    </rPh>
    <rPh sb="13" eb="14">
      <t>カカ</t>
    </rPh>
    <rPh sb="18" eb="19">
      <t>ノゾ</t>
    </rPh>
    <phoneticPr fontId="1"/>
  </si>
  <si>
    <t>③</t>
    <phoneticPr fontId="1"/>
  </si>
  <si>
    <t>給与所得の収入金額</t>
    <rPh sb="0" eb="2">
      <t>キュウヨ</t>
    </rPh>
    <rPh sb="2" eb="4">
      <t>ショトク</t>
    </rPh>
    <rPh sb="5" eb="7">
      <t>シュウニュウ</t>
    </rPh>
    <rPh sb="7" eb="9">
      <t>キンガク</t>
    </rPh>
    <phoneticPr fontId="1"/>
  </si>
  <si>
    <t>特例適用後の
必要経費の額</t>
    <rPh sb="0" eb="2">
      <t>トクレイ</t>
    </rPh>
    <rPh sb="2" eb="4">
      <t>テキヨウ</t>
    </rPh>
    <rPh sb="4" eb="5">
      <t>ゴ</t>
    </rPh>
    <rPh sb="7" eb="9">
      <t>ヒツヨウ</t>
    </rPh>
    <rPh sb="9" eb="11">
      <t>ケイヒ</t>
    </rPh>
    <rPh sb="12" eb="13">
      <t>ガク</t>
    </rPh>
    <phoneticPr fontId="1"/>
  </si>
  <si>
    <t>①と⑥とのいずれか少ない方の金額</t>
    <rPh sb="9" eb="10">
      <t>スク</t>
    </rPh>
    <rPh sb="12" eb="13">
      <t>ホウ</t>
    </rPh>
    <rPh sb="14" eb="16">
      <t>キンガク</t>
    </rPh>
    <phoneticPr fontId="1"/>
  </si>
  <si>
    <t>⑦</t>
    <phoneticPr fontId="1"/>
  </si>
  <si>
    <t>Ｂ</t>
    <phoneticPr fontId="1"/>
  </si>
  <si>
    <t>②の金額</t>
    <rPh sb="2" eb="4">
      <t>キンガク</t>
    </rPh>
    <phoneticPr fontId="1"/>
  </si>
  <si>
    <t>⑧</t>
  </si>
  <si>
    <t>③と⑤とのいずれか
少ない方の金額</t>
    <rPh sb="10" eb="11">
      <t>スク</t>
    </rPh>
    <rPh sb="13" eb="14">
      <t>ホウ</t>
    </rPh>
    <rPh sb="15" eb="17">
      <t>キンガク</t>
    </rPh>
    <phoneticPr fontId="1"/>
  </si>
  <si>
    <t>⑨</t>
  </si>
  <si>
    <t>Ｂ</t>
  </si>
  <si>
    <t>④</t>
    <phoneticPr fontId="1"/>
  </si>
  <si>
    <t>⑤</t>
    <phoneticPr fontId="1"/>
  </si>
  <si>
    <t>⑥</t>
    <phoneticPr fontId="1"/>
  </si>
  <si>
    <t>◇減価償却費の計算</t>
    <rPh sb="1" eb="3">
      <t>ゲンカ</t>
    </rPh>
    <rPh sb="3" eb="5">
      <t>ショウキャク</t>
    </rPh>
    <rPh sb="5" eb="6">
      <t>ヒ</t>
    </rPh>
    <rPh sb="7" eb="9">
      <t>ケイサン</t>
    </rPh>
    <phoneticPr fontId="1"/>
  </si>
  <si>
    <t>※家内労働者等の特例の対象外となる事業所得、雑所得の経費は合算することはできません。</t>
    <rPh sb="1" eb="3">
      <t>カナイ</t>
    </rPh>
    <rPh sb="3" eb="6">
      <t>ロウドウシャ</t>
    </rPh>
    <rPh sb="6" eb="7">
      <t>トウ</t>
    </rPh>
    <rPh sb="8" eb="10">
      <t>トクレイ</t>
    </rPh>
    <rPh sb="11" eb="13">
      <t>タイショウ</t>
    </rPh>
    <rPh sb="13" eb="14">
      <t>ガイ</t>
    </rPh>
    <rPh sb="17" eb="20">
      <t>ジギョウショ</t>
    </rPh>
    <rPh sb="20" eb="21">
      <t>トク</t>
    </rPh>
    <rPh sb="22" eb="25">
      <t>ザツショトク</t>
    </rPh>
    <rPh sb="26" eb="28">
      <t>ケイヒ</t>
    </rPh>
    <rPh sb="29" eb="31">
      <t>ガッサン</t>
    </rPh>
    <phoneticPr fontId="1"/>
  </si>
  <si>
    <t>◇家内労働者等の事業所得等の所得計算の特例の適用を受ける場合の必要経費の額の計算</t>
    <rPh sb="1" eb="7">
      <t>カナイロウドウシャトウ</t>
    </rPh>
    <rPh sb="8" eb="10">
      <t>ジギョウショ</t>
    </rPh>
    <rPh sb="10" eb="24">
      <t>トクトウノショトクケイサンノトクレイノテキヨウ</t>
    </rPh>
    <rPh sb="25" eb="26">
      <t>ウ</t>
    </rPh>
    <rPh sb="28" eb="30">
      <t>バアイ</t>
    </rPh>
    <rPh sb="31" eb="35">
      <t>ヒツヨウケイヒ</t>
    </rPh>
    <rPh sb="36" eb="37">
      <t>ガク</t>
    </rPh>
    <rPh sb="38" eb="40">
      <t>ケイサン</t>
    </rPh>
    <phoneticPr fontId="1"/>
  </si>
  <si>
    <t>年</t>
    <rPh sb="0" eb="1">
      <t>ネン</t>
    </rPh>
    <phoneticPr fontId="1"/>
  </si>
  <si>
    <t>％</t>
    <phoneticPr fontId="1"/>
  </si>
  <si>
    <t>愛護A</t>
    <phoneticPr fontId="1"/>
  </si>
  <si>
    <t>本人</t>
    <phoneticPr fontId="1"/>
  </si>
  <si>
    <t>○</t>
    <phoneticPr fontId="1"/>
  </si>
  <si>
    <t>地震</t>
    <phoneticPr fontId="1"/>
  </si>
  <si>
    <t>住宅</t>
    <phoneticPr fontId="1"/>
  </si>
  <si>
    <t>愛護B</t>
    <phoneticPr fontId="1"/>
  </si>
  <si>
    <t>妻</t>
    <phoneticPr fontId="1"/>
  </si>
  <si>
    <t>　　　　-　　　　　　　-　　　　　</t>
    <phoneticPr fontId="1"/>
  </si>
  <si>
    <t>雷</t>
    <phoneticPr fontId="1"/>
  </si>
  <si>
    <t>畑</t>
    <phoneticPr fontId="1"/>
  </si>
  <si>
    <t>夫</t>
    <phoneticPr fontId="1"/>
  </si>
  <si>
    <t>火災</t>
    <phoneticPr fontId="1"/>
  </si>
  <si>
    <t>田</t>
    <phoneticPr fontId="1"/>
  </si>
  <si>
    <t>子</t>
    <phoneticPr fontId="1"/>
  </si>
  <si>
    <t>黒 石 市 長　様</t>
    <phoneticPr fontId="1"/>
  </si>
  <si>
    <t>台風</t>
    <phoneticPr fontId="1"/>
  </si>
  <si>
    <t>自動車</t>
    <phoneticPr fontId="1"/>
  </si>
  <si>
    <t>死別</t>
    <phoneticPr fontId="1"/>
  </si>
  <si>
    <t>父</t>
    <phoneticPr fontId="1"/>
  </si>
  <si>
    <t>洪水</t>
    <phoneticPr fontId="1"/>
  </si>
  <si>
    <t>小屋</t>
    <phoneticPr fontId="1"/>
  </si>
  <si>
    <t>離婚</t>
    <phoneticPr fontId="1"/>
  </si>
  <si>
    <t>母</t>
    <phoneticPr fontId="1"/>
  </si>
  <si>
    <t>大雨</t>
    <phoneticPr fontId="1"/>
  </si>
  <si>
    <t>現金</t>
    <phoneticPr fontId="1"/>
  </si>
  <si>
    <t>生死不明</t>
    <phoneticPr fontId="1"/>
  </si>
  <si>
    <t>フリガナ</t>
    <phoneticPr fontId="1"/>
  </si>
  <si>
    <t>生年月日</t>
    <phoneticPr fontId="1"/>
  </si>
  <si>
    <t>津波</t>
    <phoneticPr fontId="1"/>
  </si>
  <si>
    <t>未帰還</t>
    <phoneticPr fontId="1"/>
  </si>
  <si>
    <t>子</t>
    <phoneticPr fontId="1"/>
  </si>
  <si>
    <t>雪害</t>
    <phoneticPr fontId="1"/>
  </si>
  <si>
    <t>兄</t>
    <phoneticPr fontId="1"/>
  </si>
  <si>
    <t>孫</t>
    <phoneticPr fontId="1"/>
  </si>
  <si>
    <t>盗難</t>
    <phoneticPr fontId="1"/>
  </si>
  <si>
    <t>弟</t>
    <phoneticPr fontId="1"/>
  </si>
  <si>
    <t>世帯主名</t>
    <phoneticPr fontId="1"/>
  </si>
  <si>
    <t>弟</t>
    <phoneticPr fontId="1"/>
  </si>
  <si>
    <t>横領</t>
    <phoneticPr fontId="1"/>
  </si>
  <si>
    <t>姉</t>
    <phoneticPr fontId="1"/>
  </si>
  <si>
    <t>妹</t>
    <phoneticPr fontId="1"/>
  </si>
  <si>
    <t>おい</t>
    <phoneticPr fontId="1"/>
  </si>
  <si>
    <t>(同)</t>
    <phoneticPr fontId="1"/>
  </si>
  <si>
    <t>祖父</t>
    <phoneticPr fontId="1"/>
  </si>
  <si>
    <t>めい</t>
    <phoneticPr fontId="1"/>
  </si>
  <si>
    <t>祖母</t>
    <phoneticPr fontId="1"/>
  </si>
  <si>
    <t>おじ</t>
    <phoneticPr fontId="1"/>
  </si>
  <si>
    <t>①</t>
    <phoneticPr fontId="1"/>
  </si>
  <si>
    <t>Ａ-Ｂ-Ｃ</t>
    <phoneticPr fontId="1"/>
  </si>
  <si>
    <t>②</t>
    <phoneticPr fontId="1"/>
  </si>
  <si>
    <t>③</t>
    <phoneticPr fontId="1"/>
  </si>
  <si>
    <t>④</t>
    <phoneticPr fontId="1"/>
  </si>
  <si>
    <t>⑤</t>
    <phoneticPr fontId="1"/>
  </si>
  <si>
    <t>Ａ-Ｂ</t>
    <phoneticPr fontId="1"/>
  </si>
  <si>
    <t>⑥</t>
    <phoneticPr fontId="1"/>
  </si>
  <si>
    <t>⑦</t>
    <phoneticPr fontId="1"/>
  </si>
  <si>
    <t>⑧</t>
    <phoneticPr fontId="1"/>
  </si>
  <si>
    <t>⑨</t>
    <phoneticPr fontId="1"/>
  </si>
  <si>
    <t>⑫</t>
    <phoneticPr fontId="1"/>
  </si>
  <si>
    <t>⑭</t>
    <phoneticPr fontId="1"/>
  </si>
  <si>
    <t>⑯</t>
    <phoneticPr fontId="1"/>
  </si>
  <si>
    <t>）</t>
    <phoneticPr fontId="1"/>
  </si>
  <si>
    <t>（</t>
    <phoneticPr fontId="1"/>
  </si>
  <si>
    <t>同一生計配偶者（控除対象配偶者を除く）</t>
    <rPh sb="0" eb="2">
      <t>ドウイツ</t>
    </rPh>
    <rPh sb="2" eb="4">
      <t>セイケイ</t>
    </rPh>
    <rPh sb="4" eb="7">
      <t>ハイグウシャ</t>
    </rPh>
    <rPh sb="8" eb="10">
      <t>コウジョ</t>
    </rPh>
    <rPh sb="10" eb="12">
      <t>タイショウ</t>
    </rPh>
    <rPh sb="12" eb="15">
      <t>ハイグウシャ</t>
    </rPh>
    <rPh sb="16" eb="17">
      <t>ノゾ</t>
    </rPh>
    <phoneticPr fontId="1"/>
  </si>
  <si>
    <t>ＣⅠ ②</t>
    <phoneticPr fontId="1"/>
  </si>
  <si>
    <t>ＣⅡ ②</t>
    <phoneticPr fontId="1"/>
  </si>
  <si>
    <t>○総合譲渡・一時所得に関する事項</t>
    <phoneticPr fontId="1"/>
  </si>
  <si>
    <r>
      <rPr>
        <sz val="8"/>
        <color theme="1"/>
        <rFont val="HGｺﾞｼｯｸM"/>
        <family val="3"/>
        <charset val="128"/>
      </rPr>
      <t>平成19年4月1日以後に取得した減価償却資産</t>
    </r>
    <r>
      <rPr>
        <sz val="7"/>
        <color theme="1"/>
        <rFont val="HGｺﾞｼｯｸM"/>
        <family val="3"/>
        <charset val="128"/>
      </rPr>
      <t>《償却率は左面のＣⅠをご覧ください。》</t>
    </r>
    <rPh sb="0" eb="2">
      <t>ヘイセイ</t>
    </rPh>
    <rPh sb="4" eb="5">
      <t>ネン</t>
    </rPh>
    <rPh sb="6" eb="7">
      <t>ゲツ</t>
    </rPh>
    <rPh sb="8" eb="9">
      <t>ニチ</t>
    </rPh>
    <rPh sb="9" eb="11">
      <t>イゴ</t>
    </rPh>
    <rPh sb="12" eb="14">
      <t>シュトク</t>
    </rPh>
    <rPh sb="16" eb="18">
      <t>ゲンカ</t>
    </rPh>
    <rPh sb="18" eb="20">
      <t>ショウキャク</t>
    </rPh>
    <rPh sb="20" eb="22">
      <t>シサン</t>
    </rPh>
    <rPh sb="23" eb="26">
      <t>ショウキャクリツ</t>
    </rPh>
    <rPh sb="27" eb="28">
      <t>ヒダリ</t>
    </rPh>
    <rPh sb="28" eb="29">
      <t>メン</t>
    </rPh>
    <rPh sb="34" eb="35">
      <t>ラン</t>
    </rPh>
    <phoneticPr fontId="1"/>
  </si>
  <si>
    <t>③が⑤より
多い場合</t>
    <rPh sb="6" eb="7">
      <t>オオ</t>
    </rPh>
    <rPh sb="8" eb="10">
      <t>バアイ</t>
    </rPh>
    <phoneticPr fontId="1"/>
  </si>
  <si>
    <t>③が⑤より少ないか同額の場合</t>
    <rPh sb="5" eb="6">
      <t>スク</t>
    </rPh>
    <rPh sb="9" eb="11">
      <t>ドウガク</t>
    </rPh>
    <rPh sb="12" eb="14">
      <t>バアイ</t>
    </rPh>
    <phoneticPr fontId="1"/>
  </si>
  <si>
    <t>③がない
場合</t>
    <rPh sb="5" eb="7">
      <t>バアイ</t>
    </rPh>
    <phoneticPr fontId="1"/>
  </si>
  <si>
    <t>ＣⅠ①</t>
    <phoneticPr fontId="1"/>
  </si>
  <si>
    <t>償却可能額</t>
    <rPh sb="0" eb="2">
      <t>ショウキャク</t>
    </rPh>
    <rPh sb="2" eb="5">
      <t>カノウガク</t>
    </rPh>
    <phoneticPr fontId="1"/>
  </si>
  <si>
    <t>年償却額</t>
    <rPh sb="0" eb="1">
      <t>ネン</t>
    </rPh>
    <rPh sb="1" eb="4">
      <t>ショウキャクガク</t>
    </rPh>
    <phoneticPr fontId="1"/>
  </si>
  <si>
    <t>事業割合</t>
    <rPh sb="0" eb="2">
      <t>ジギョウ</t>
    </rPh>
    <rPh sb="2" eb="4">
      <t>ワリアイ</t>
    </rPh>
    <phoneticPr fontId="1"/>
  </si>
  <si>
    <t>償却額</t>
    <rPh sb="0" eb="3">
      <t>ショウキャクガク</t>
    </rPh>
    <phoneticPr fontId="1"/>
  </si>
  <si>
    <t>未償却残高</t>
    <rPh sb="0" eb="3">
      <t>ミショウキャク</t>
    </rPh>
    <rPh sb="3" eb="5">
      <t>ザンダカ</t>
    </rPh>
    <phoneticPr fontId="1"/>
  </si>
  <si>
    <t>ＣⅠ ③</t>
    <phoneticPr fontId="1"/>
  </si>
  <si>
    <t>ＣⅡ ①</t>
    <phoneticPr fontId="1"/>
  </si>
  <si>
    <t>ＣⅡ ③</t>
    <phoneticPr fontId="1"/>
  </si>
  <si>
    <t>↓配偶者氏名記載、マイナンバーＯＫ、本人所得条件ＯＫ、生年月日ＯＫ</t>
    <rPh sb="1" eb="4">
      <t>ハイグウシャ</t>
    </rPh>
    <rPh sb="4" eb="6">
      <t>シメイ</t>
    </rPh>
    <rPh sb="6" eb="8">
      <t>キサイ</t>
    </rPh>
    <rPh sb="18" eb="20">
      <t>ホンニン</t>
    </rPh>
    <rPh sb="20" eb="22">
      <t>ショトク</t>
    </rPh>
    <rPh sb="22" eb="24">
      <t>ジョウケン</t>
    </rPh>
    <rPh sb="27" eb="29">
      <t>セイネン</t>
    </rPh>
    <rPh sb="29" eb="31">
      <t>ガッピ</t>
    </rPh>
    <phoneticPr fontId="1"/>
  </si>
  <si>
    <t>900万以下</t>
    <rPh sb="3" eb="4">
      <t>マン</t>
    </rPh>
    <rPh sb="4" eb="6">
      <t>イカ</t>
    </rPh>
    <phoneticPr fontId="1"/>
  </si>
  <si>
    <t>900万～950万</t>
    <rPh sb="3" eb="4">
      <t>マン</t>
    </rPh>
    <rPh sb="8" eb="9">
      <t>マン</t>
    </rPh>
    <phoneticPr fontId="1"/>
  </si>
  <si>
    <t>950万～1000万</t>
    <rPh sb="3" eb="4">
      <t>マン</t>
    </rPh>
    <rPh sb="9" eb="10">
      <t>マン</t>
    </rPh>
    <phoneticPr fontId="1"/>
  </si>
  <si>
    <t>★黄色のセルはドロップボタンで選択、青色のセルは必要事項を入力してください。白色のセルは入力できません。</t>
    <phoneticPr fontId="1"/>
  </si>
  <si>
    <t xml:space="preserve">  1</t>
    <phoneticPr fontId="1"/>
  </si>
  <si>
    <t>貸付面積</t>
    <phoneticPr fontId="1"/>
  </si>
  <si>
    <t>㎡</t>
    <phoneticPr fontId="1"/>
  </si>
  <si>
    <t xml:space="preserve">  2</t>
    <phoneticPr fontId="1"/>
  </si>
  <si>
    <t xml:space="preserve">  3</t>
    <phoneticPr fontId="1"/>
  </si>
  <si>
    <t>円)×(</t>
    <phoneticPr fontId="1"/>
  </si>
  <si>
    <t>ヶ月)</t>
    <phoneticPr fontId="1"/>
  </si>
  <si>
    <t xml:space="preserve">  4</t>
    <phoneticPr fontId="1"/>
  </si>
  <si>
    <t xml:space="preserve">  5</t>
    <phoneticPr fontId="1"/>
  </si>
  <si>
    <t xml:space="preserve">  6</t>
    <phoneticPr fontId="1"/>
  </si>
  <si>
    <t>Ａ</t>
    <phoneticPr fontId="1"/>
  </si>
  <si>
    <t xml:space="preserve">  7</t>
    <phoneticPr fontId="1"/>
  </si>
  <si>
    <t>修繕費</t>
    <phoneticPr fontId="1"/>
  </si>
  <si>
    <t xml:space="preserve">  8</t>
    <phoneticPr fontId="1"/>
  </si>
  <si>
    <t>土地改良費</t>
    <phoneticPr fontId="1"/>
  </si>
  <si>
    <t xml:space="preserve">  9</t>
    <phoneticPr fontId="1"/>
  </si>
  <si>
    <t xml:space="preserve"> 10</t>
    <phoneticPr fontId="1"/>
  </si>
  <si>
    <t xml:space="preserve"> 11</t>
    <phoneticPr fontId="1"/>
  </si>
  <si>
    <t>Ｂ</t>
    <phoneticPr fontId="1"/>
  </si>
  <si>
    <t xml:space="preserve"> 12</t>
    <phoneticPr fontId="1"/>
  </si>
  <si>
    <t>◇減価償却費の計算</t>
    <phoneticPr fontId="1"/>
  </si>
  <si>
    <t>％</t>
    <phoneticPr fontId="1"/>
  </si>
  <si>
    <t>ＣⅠ</t>
    <phoneticPr fontId="1"/>
  </si>
  <si>
    <t>ＣⅡ</t>
    <phoneticPr fontId="1"/>
  </si>
  <si>
    <t>0.500</t>
    <phoneticPr fontId="1"/>
  </si>
  <si>
    <t>0.167</t>
    <phoneticPr fontId="1"/>
  </si>
  <si>
    <t>0.166</t>
    <phoneticPr fontId="1"/>
  </si>
  <si>
    <t>0.334</t>
    <phoneticPr fontId="1"/>
  </si>
  <si>
    <t>0.333</t>
    <phoneticPr fontId="1"/>
  </si>
  <si>
    <t>0.143</t>
    <phoneticPr fontId="1"/>
  </si>
  <si>
    <t>0.142</t>
    <phoneticPr fontId="1"/>
  </si>
  <si>
    <t>0.250</t>
    <phoneticPr fontId="1"/>
  </si>
  <si>
    <t>0.200</t>
    <phoneticPr fontId="1"/>
  </si>
  <si>
    <t>0.112</t>
    <phoneticPr fontId="1"/>
  </si>
  <si>
    <t>0.111</t>
    <phoneticPr fontId="1"/>
  </si>
  <si>
    <t>○別居の扶養親族に関する事項</t>
    <phoneticPr fontId="1"/>
  </si>
  <si>
    <t>イ</t>
    <phoneticPr fontId="1"/>
  </si>
  <si>
    <t>イ＋［（ロ＋ハ）×0.5］</t>
    <phoneticPr fontId="1"/>
  </si>
  <si>
    <t>ロ</t>
    <phoneticPr fontId="1"/>
  </si>
  <si>
    <t>ハ</t>
    <phoneticPr fontId="1"/>
  </si>
  <si>
    <t>○事業専従者に関する事項</t>
    <phoneticPr fontId="1"/>
  </si>
  <si>
    <t>続柄</t>
    <phoneticPr fontId="42"/>
  </si>
  <si>
    <t>専従者控除額</t>
    <phoneticPr fontId="42"/>
  </si>
  <si>
    <t>Ｃ 特別控除額</t>
    <phoneticPr fontId="1"/>
  </si>
  <si>
    <t>妻</t>
    <phoneticPr fontId="1"/>
  </si>
  <si>
    <t>㉔</t>
    <phoneticPr fontId="1"/>
  </si>
  <si>
    <t>夫</t>
    <phoneticPr fontId="1"/>
  </si>
  <si>
    <t>㉕</t>
    <phoneticPr fontId="1"/>
  </si>
  <si>
    <t>子</t>
    <phoneticPr fontId="1"/>
  </si>
  <si>
    <t>父</t>
    <phoneticPr fontId="1"/>
  </si>
  <si>
    <t>㉖</t>
    <phoneticPr fontId="1"/>
  </si>
  <si>
    <t>母</t>
    <phoneticPr fontId="1"/>
  </si>
  <si>
    <t>㉗</t>
    <phoneticPr fontId="1"/>
  </si>
  <si>
    <t>兄</t>
    <phoneticPr fontId="1"/>
  </si>
  <si>
    <t>㉘</t>
    <phoneticPr fontId="1"/>
  </si>
  <si>
    <t>弟</t>
    <phoneticPr fontId="1"/>
  </si>
  <si>
    <t>姉</t>
    <phoneticPr fontId="1"/>
  </si>
  <si>
    <t>㉙</t>
    <phoneticPr fontId="1"/>
  </si>
  <si>
    <t>妹</t>
    <phoneticPr fontId="1"/>
  </si>
  <si>
    <t>祖父</t>
    <phoneticPr fontId="1"/>
  </si>
  <si>
    <t>祖母</t>
    <phoneticPr fontId="1"/>
  </si>
  <si>
    <t>おじ</t>
    <phoneticPr fontId="1"/>
  </si>
  <si>
    <t>おば</t>
    <phoneticPr fontId="1"/>
  </si>
  <si>
    <t>㉚</t>
    <phoneticPr fontId="1"/>
  </si>
  <si>
    <t>おい</t>
    <phoneticPr fontId="1"/>
  </si>
  <si>
    <t>めい</t>
    <phoneticPr fontId="1"/>
  </si>
  <si>
    <t>㉛</t>
    <phoneticPr fontId="1"/>
  </si>
  <si>
    <t>給与から差引き（特別徴収）</t>
    <phoneticPr fontId="1"/>
  </si>
  <si>
    <t>自分で納付（普通徴収）</t>
    <phoneticPr fontId="1"/>
  </si>
  <si>
    <t>ＣⅠ ①</t>
    <phoneticPr fontId="1"/>
  </si>
  <si>
    <r>
      <rPr>
        <sz val="8"/>
        <color theme="1"/>
        <rFont val="HGｺﾞｼｯｸM"/>
        <family val="3"/>
        <charset val="128"/>
      </rPr>
      <t>平成19年3月31日以前に取得した減価償却資産</t>
    </r>
    <r>
      <rPr>
        <sz val="6"/>
        <color theme="1"/>
        <rFont val="HGｺﾞｼｯｸM"/>
        <family val="3"/>
        <charset val="128"/>
      </rPr>
      <t xml:space="preserve">《償却率は下表のＣⅡをご覧ください。》
</t>
    </r>
    <r>
      <rPr>
        <sz val="5.5"/>
        <color theme="1"/>
        <rFont val="HGｺﾞｼｯｸM"/>
        <family val="3"/>
        <charset val="128"/>
      </rPr>
      <t>(償却可能限度額まで達した償却資産は、その翌年以後5年間で残存価格を均等に1円まで償却することができます。)</t>
    </r>
    <rPh sb="10" eb="12">
      <t>イゼン</t>
    </rPh>
    <rPh sb="50" eb="51">
      <t>ガク</t>
    </rPh>
    <phoneticPr fontId="1"/>
  </si>
  <si>
    <t>900万以下</t>
    <rPh sb="3" eb="4">
      <t>マン</t>
    </rPh>
    <rPh sb="4" eb="6">
      <t>イカ</t>
    </rPh>
    <phoneticPr fontId="1"/>
  </si>
  <si>
    <t>900万～950万</t>
    <rPh sb="3" eb="4">
      <t>マン</t>
    </rPh>
    <rPh sb="8" eb="9">
      <t>マン</t>
    </rPh>
    <phoneticPr fontId="1"/>
  </si>
  <si>
    <t>950万～1000万</t>
    <rPh sb="3" eb="4">
      <t>マン</t>
    </rPh>
    <rPh sb="9" eb="10">
      <t>マン</t>
    </rPh>
    <phoneticPr fontId="1"/>
  </si>
  <si>
    <t>控配</t>
    <rPh sb="0" eb="1">
      <t>ヒカエ</t>
    </rPh>
    <rPh sb="1" eb="2">
      <t>ハイ</t>
    </rPh>
    <phoneticPr fontId="1"/>
  </si>
  <si>
    <t>配特</t>
    <rPh sb="0" eb="1">
      <t>ハイ</t>
    </rPh>
    <rPh sb="1" eb="2">
      <t>トク</t>
    </rPh>
    <phoneticPr fontId="1"/>
  </si>
  <si>
    <t>社会保険料控除</t>
    <rPh sb="0" eb="2">
      <t>シャカイ</t>
    </rPh>
    <rPh sb="2" eb="5">
      <t>ホケンリョウ</t>
    </rPh>
    <rPh sb="5" eb="7">
      <t>コウジョ</t>
    </rPh>
    <phoneticPr fontId="1"/>
  </si>
  <si>
    <t>　セルフメディケーション税制による特例の適用を受ける場合は、左欄に○をつけてください。</t>
    <rPh sb="12" eb="14">
      <t>ゼイセイ</t>
    </rPh>
    <rPh sb="17" eb="19">
      <t>トクレイ</t>
    </rPh>
    <rPh sb="20" eb="22">
      <t>テキヨウ</t>
    </rPh>
    <rPh sb="23" eb="24">
      <t>ウ</t>
    </rPh>
    <rPh sb="26" eb="28">
      <t>バアイ</t>
    </rPh>
    <rPh sb="30" eb="31">
      <t>ヒダリ</t>
    </rPh>
    <rPh sb="31" eb="32">
      <t>ラン</t>
    </rPh>
    <phoneticPr fontId="1"/>
  </si>
  <si>
    <t>公的年金等</t>
    <rPh sb="0" eb="2">
      <t>コウテキ</t>
    </rPh>
    <rPh sb="2" eb="4">
      <t>ネンキン</t>
    </rPh>
    <rPh sb="4" eb="5">
      <t>トウ</t>
    </rPh>
    <phoneticPr fontId="1"/>
  </si>
  <si>
    <t>寡婦(夫)控除</t>
    <rPh sb="0" eb="2">
      <t>カフ</t>
    </rPh>
    <rPh sb="3" eb="4">
      <t>オット</t>
    </rPh>
    <rPh sb="5" eb="7">
      <t>コウジョ</t>
    </rPh>
    <phoneticPr fontId="1"/>
  </si>
  <si>
    <t>配偶者控除</t>
    <rPh sb="0" eb="3">
      <t>ハイグウシャ</t>
    </rPh>
    <rPh sb="3" eb="5">
      <t>コウジョ</t>
    </rPh>
    <phoneticPr fontId="1"/>
  </si>
  <si>
    <t>扶養控除</t>
    <rPh sb="0" eb="2">
      <t>フヨウ</t>
    </rPh>
    <rPh sb="2" eb="4">
      <t>コウジョ</t>
    </rPh>
    <phoneticPr fontId="1"/>
  </si>
  <si>
    <t>※総所得金額等とは、損失を引いた金額</t>
    <rPh sb="6" eb="7">
      <t>トウ</t>
    </rPh>
    <rPh sb="10" eb="12">
      <t>ソンシツ</t>
    </rPh>
    <rPh sb="13" eb="14">
      <t>ヒ</t>
    </rPh>
    <rPh sb="16" eb="18">
      <t>キンガク</t>
    </rPh>
    <phoneticPr fontId="1"/>
  </si>
  <si>
    <t>基準日</t>
    <rPh sb="0" eb="3">
      <t>キジュンビ</t>
    </rPh>
    <phoneticPr fontId="1"/>
  </si>
  <si>
    <r>
      <rPr>
        <sz val="8"/>
        <color theme="1"/>
        <rFont val="HGｺﾞｼｯｸM"/>
        <family val="3"/>
        <charset val="128"/>
      </rPr>
      <t>平成19年3月31日以前に取得した減価償却資産</t>
    </r>
    <r>
      <rPr>
        <sz val="7"/>
        <color theme="1"/>
        <rFont val="HGｺﾞｼｯｸM"/>
        <family val="3"/>
        <charset val="128"/>
      </rPr>
      <t>《償却率は左面のＣⅡをご覧ください。》</t>
    </r>
    <r>
      <rPr>
        <sz val="10.5"/>
        <color theme="1"/>
        <rFont val="HGｺﾞｼｯｸM"/>
        <family val="3"/>
        <charset val="128"/>
      </rPr>
      <t xml:space="preserve">
</t>
    </r>
    <rPh sb="0" eb="2">
      <t>ヘイセイ</t>
    </rPh>
    <rPh sb="4" eb="5">
      <t>ネン</t>
    </rPh>
    <rPh sb="6" eb="7">
      <t>ゲツ</t>
    </rPh>
    <rPh sb="9" eb="10">
      <t>ニチ</t>
    </rPh>
    <rPh sb="10" eb="12">
      <t>イゼン</t>
    </rPh>
    <rPh sb="13" eb="15">
      <t>シュトク</t>
    </rPh>
    <rPh sb="17" eb="19">
      <t>ゲンカ</t>
    </rPh>
    <rPh sb="19" eb="21">
      <t>ショウキャク</t>
    </rPh>
    <rPh sb="21" eb="23">
      <t>シサン</t>
    </rPh>
    <rPh sb="24" eb="27">
      <t>ショウキャクリツ</t>
    </rPh>
    <rPh sb="28" eb="29">
      <t>ヒダリ</t>
    </rPh>
    <rPh sb="29" eb="30">
      <t>メン</t>
    </rPh>
    <rPh sb="35" eb="36">
      <t>ラン</t>
    </rPh>
    <phoneticPr fontId="1"/>
  </si>
  <si>
    <t>「都道府県、市区町村分」「青森県共同募金会、日赤青森県支
部分」の各欄には、当該団体へ寄附した金額を記入してください。
「条例指定分」の「青森県」「黒石市」の各欄には、青森県、
黒石市の条例で指定された寄附金を支出した場合にそれぞれ記入
してください。</t>
    <rPh sb="1" eb="5">
      <t>トドウフケン</t>
    </rPh>
    <rPh sb="6" eb="8">
      <t>シク</t>
    </rPh>
    <rPh sb="8" eb="10">
      <t>チョウソン</t>
    </rPh>
    <rPh sb="10" eb="11">
      <t>ブン</t>
    </rPh>
    <rPh sb="13" eb="16">
      <t>アオモリケン</t>
    </rPh>
    <rPh sb="16" eb="18">
      <t>キョウドウ</t>
    </rPh>
    <rPh sb="18" eb="21">
      <t>ボキンカイ</t>
    </rPh>
    <rPh sb="22" eb="24">
      <t>ニッセキ</t>
    </rPh>
    <rPh sb="24" eb="27">
      <t>アオモリケン</t>
    </rPh>
    <rPh sb="30" eb="31">
      <t>ブン</t>
    </rPh>
    <phoneticPr fontId="1"/>
  </si>
  <si>
    <t>円</t>
    <rPh sb="0" eb="1">
      <t>エン</t>
    </rPh>
    <phoneticPr fontId="1"/>
  </si>
  <si>
    <t>1000万以上</t>
    <rPh sb="4" eb="5">
      <t>マン</t>
    </rPh>
    <rPh sb="5" eb="7">
      <t>イジョウ</t>
    </rPh>
    <phoneticPr fontId="1"/>
  </si>
  <si>
    <t>必要経費合計(※右記をご覧ください)</t>
    <rPh sb="0" eb="2">
      <t>ヒツヨウ</t>
    </rPh>
    <rPh sb="2" eb="4">
      <t>ケイヒ</t>
    </rPh>
    <rPh sb="4" eb="6">
      <t>ゴウケイ</t>
    </rPh>
    <rPh sb="8" eb="10">
      <t>ウキ</t>
    </rPh>
    <rPh sb="12" eb="13">
      <t>ラン</t>
    </rPh>
    <phoneticPr fontId="1"/>
  </si>
  <si>
    <t>（※右記をご覧ください）</t>
    <rPh sb="2" eb="4">
      <t>ウキ</t>
    </rPh>
    <rPh sb="6" eb="7">
      <t>ラン</t>
    </rPh>
    <phoneticPr fontId="1"/>
  </si>
  <si>
    <t xml:space="preserve">（※右記をご覧ください）
</t>
    <rPh sb="2" eb="4">
      <t>ウキ</t>
    </rPh>
    <rPh sb="6" eb="7">
      <t>ラン</t>
    </rPh>
    <phoneticPr fontId="1"/>
  </si>
  <si>
    <t>令和</t>
    <rPh sb="0" eb="2">
      <t>レイワ</t>
    </rPh>
    <phoneticPr fontId="1"/>
  </si>
  <si>
    <t>㉑</t>
  </si>
  <si>
    <t>業務・その他</t>
    <rPh sb="0" eb="2">
      <t>ギョウム</t>
    </rPh>
    <rPh sb="5" eb="6">
      <t>タ</t>
    </rPh>
    <phoneticPr fontId="1"/>
  </si>
  <si>
    <t>基礎控除</t>
    <rPh sb="0" eb="2">
      <t>キソ</t>
    </rPh>
    <rPh sb="2" eb="4">
      <t>コウジョ</t>
    </rPh>
    <phoneticPr fontId="1"/>
  </si>
  <si>
    <t>合計所得金額</t>
    <rPh sb="0" eb="2">
      <t>ゴウケイ</t>
    </rPh>
    <rPh sb="2" eb="4">
      <t>ショトク</t>
    </rPh>
    <rPh sb="4" eb="6">
      <t>キンガク</t>
    </rPh>
    <phoneticPr fontId="1"/>
  </si>
  <si>
    <t>控除額</t>
    <rPh sb="0" eb="2">
      <t>コウジョ</t>
    </rPh>
    <rPh sb="2" eb="3">
      <t>ガク</t>
    </rPh>
    <phoneticPr fontId="1"/>
  </si>
  <si>
    <t>雑損控除</t>
    <rPh sb="0" eb="2">
      <t>ザッソン</t>
    </rPh>
    <rPh sb="2" eb="4">
      <t>コウジョ</t>
    </rPh>
    <phoneticPr fontId="1"/>
  </si>
  <si>
    <t>差引損失額</t>
    <rPh sb="0" eb="2">
      <t>サシヒキ</t>
    </rPh>
    <rPh sb="2" eb="4">
      <t>ソンシツ</t>
    </rPh>
    <rPh sb="4" eb="5">
      <t>ガク</t>
    </rPh>
    <phoneticPr fontId="1"/>
  </si>
  <si>
    <t>災害関連損失額</t>
    <rPh sb="0" eb="2">
      <t>サイガイ</t>
    </rPh>
    <rPh sb="2" eb="4">
      <t>カンレン</t>
    </rPh>
    <rPh sb="4" eb="6">
      <t>ソンシツ</t>
    </rPh>
    <rPh sb="6" eb="7">
      <t>ガク</t>
    </rPh>
    <phoneticPr fontId="1"/>
  </si>
  <si>
    <t>医療費控除</t>
    <rPh sb="0" eb="3">
      <t>イリョウヒ</t>
    </rPh>
    <rPh sb="3" eb="5">
      <t>コウジョ</t>
    </rPh>
    <phoneticPr fontId="1"/>
  </si>
  <si>
    <t>合計所得の5％</t>
    <rPh sb="0" eb="2">
      <t>ゴウケイ</t>
    </rPh>
    <rPh sb="2" eb="4">
      <t>ショトク</t>
    </rPh>
    <phoneticPr fontId="1"/>
  </si>
  <si>
    <t>支払医療費から差引</t>
    <rPh sb="0" eb="2">
      <t>シハライ</t>
    </rPh>
    <rPh sb="2" eb="5">
      <t>イリョウヒ</t>
    </rPh>
    <rPh sb="7" eb="9">
      <t>サシヒキ</t>
    </rPh>
    <phoneticPr fontId="1"/>
  </si>
  <si>
    <t>控除額</t>
    <rPh sb="0" eb="2">
      <t>コウジョ</t>
    </rPh>
    <rPh sb="2" eb="3">
      <t>ガク</t>
    </rPh>
    <phoneticPr fontId="1"/>
  </si>
  <si>
    <t>セルフ控除額</t>
    <rPh sb="3" eb="5">
      <t>コウジョ</t>
    </rPh>
    <rPh sb="5" eb="6">
      <t>ガク</t>
    </rPh>
    <phoneticPr fontId="1"/>
  </si>
  <si>
    <t>ひとり親</t>
    <rPh sb="3" eb="4">
      <t>オヤ</t>
    </rPh>
    <phoneticPr fontId="1"/>
  </si>
  <si>
    <t>所得金額</t>
    <rPh sb="0" eb="2">
      <t>ショトク</t>
    </rPh>
    <rPh sb="2" eb="4">
      <t>キンガク</t>
    </rPh>
    <phoneticPr fontId="1"/>
  </si>
  <si>
    <t>65歳以上</t>
    <rPh sb="2" eb="3">
      <t>サイ</t>
    </rPh>
    <rPh sb="3" eb="5">
      <t>イジョウ</t>
    </rPh>
    <phoneticPr fontId="1"/>
  </si>
  <si>
    <t>申告のお知らせ５ページをご覧ください。</t>
    <rPh sb="0" eb="2">
      <t>シンコク</t>
    </rPh>
    <rPh sb="4" eb="5">
      <t>シ</t>
    </rPh>
    <phoneticPr fontId="1"/>
  </si>
  <si>
    <t>代理
提出者</t>
    <rPh sb="0" eb="2">
      <t>ダイリ</t>
    </rPh>
    <rPh sb="3" eb="6">
      <t>テイシュツシャ</t>
    </rPh>
    <phoneticPr fontId="1"/>
  </si>
  <si>
    <t>氏名</t>
    <rPh sb="0" eb="2">
      <t>シメイ</t>
    </rPh>
    <phoneticPr fontId="1"/>
  </si>
  <si>
    <t>住所</t>
    <rPh sb="0" eb="2">
      <t>ジュウショ</t>
    </rPh>
    <phoneticPr fontId="1"/>
  </si>
  <si>
    <t>連絡先</t>
    <rPh sb="0" eb="3">
      <t>レンラクサキ</t>
    </rPh>
    <phoneticPr fontId="1"/>
  </si>
  <si>
    <r>
      <t>◎所得金額調整控除に関する事項</t>
    </r>
    <r>
      <rPr>
        <sz val="7"/>
        <color theme="1"/>
        <rFont val="HGｺﾞｼｯｸM"/>
        <family val="3"/>
        <charset val="128"/>
      </rPr>
      <t>(申告のお知らせ８ページをご覧ください。)</t>
    </r>
    <rPh sb="1" eb="3">
      <t>ショトク</t>
    </rPh>
    <rPh sb="3" eb="5">
      <t>キンガク</t>
    </rPh>
    <rPh sb="5" eb="7">
      <t>チョウセイ</t>
    </rPh>
    <rPh sb="7" eb="9">
      <t>コウジョ</t>
    </rPh>
    <rPh sb="10" eb="11">
      <t>カン</t>
    </rPh>
    <rPh sb="13" eb="15">
      <t>ジコウ</t>
    </rPh>
    <rPh sb="16" eb="18">
      <t>シンコク</t>
    </rPh>
    <rPh sb="20" eb="21">
      <t>シ</t>
    </rPh>
    <rPh sb="29" eb="30">
      <t>ラン</t>
    </rPh>
    <phoneticPr fontId="1"/>
  </si>
  <si>
    <t>生年月日</t>
    <rPh sb="0" eb="4">
      <t>セイネンガッピ</t>
    </rPh>
    <phoneticPr fontId="1"/>
  </si>
  <si>
    <t>特別障害者に
該当する場合</t>
    <rPh sb="0" eb="2">
      <t>トクベツ</t>
    </rPh>
    <rPh sb="2" eb="5">
      <t>ショウガイシャ</t>
    </rPh>
    <rPh sb="7" eb="9">
      <t>ガイトウ</t>
    </rPh>
    <rPh sb="11" eb="13">
      <t>バアイ</t>
    </rPh>
    <phoneticPr fontId="1"/>
  </si>
  <si>
    <t>別居の場合の住所</t>
    <rPh sb="0" eb="2">
      <t>ベッキョ</t>
    </rPh>
    <rPh sb="3" eb="5">
      <t>バアイ</t>
    </rPh>
    <rPh sb="6" eb="8">
      <t>ジュウショ</t>
    </rPh>
    <phoneticPr fontId="1"/>
  </si>
  <si>
    <t>給与</t>
    <rPh sb="0" eb="2">
      <t>キュウヨ</t>
    </rPh>
    <phoneticPr fontId="1"/>
  </si>
  <si>
    <t>合計所得(年金除く)</t>
    <rPh sb="0" eb="2">
      <t>ゴウケイ</t>
    </rPh>
    <rPh sb="2" eb="4">
      <t>ショトク</t>
    </rPh>
    <rPh sb="5" eb="7">
      <t>ネンキン</t>
    </rPh>
    <rPh sb="7" eb="8">
      <t>ノゾ</t>
    </rPh>
    <phoneticPr fontId="1"/>
  </si>
  <si>
    <t>所得</t>
    <rPh sb="0" eb="2">
      <t>ショトク</t>
    </rPh>
    <phoneticPr fontId="1"/>
  </si>
  <si>
    <t>要介護1</t>
    <rPh sb="2" eb="3">
      <t>ゴ</t>
    </rPh>
    <phoneticPr fontId="1"/>
  </si>
  <si>
    <t>要介護2</t>
    <rPh sb="2" eb="3">
      <t>ゴ</t>
    </rPh>
    <phoneticPr fontId="1"/>
  </si>
  <si>
    <t>要介護3</t>
    <rPh sb="2" eb="3">
      <t>ゴ</t>
    </rPh>
    <phoneticPr fontId="1"/>
  </si>
  <si>
    <t>要介護4</t>
    <rPh sb="2" eb="3">
      <t>ゴ</t>
    </rPh>
    <phoneticPr fontId="1"/>
  </si>
  <si>
    <t>要介護5</t>
    <rPh sb="2" eb="3">
      <t>ゴ</t>
    </rPh>
    <phoneticPr fontId="1"/>
  </si>
  <si>
    <t>身体1級</t>
    <rPh sb="1" eb="2">
      <t>タイ</t>
    </rPh>
    <phoneticPr fontId="1"/>
  </si>
  <si>
    <t>身体2級</t>
    <rPh sb="1" eb="2">
      <t>タイ</t>
    </rPh>
    <phoneticPr fontId="1"/>
  </si>
  <si>
    <t>身体3級</t>
    <rPh sb="1" eb="2">
      <t>タイ</t>
    </rPh>
    <phoneticPr fontId="1"/>
  </si>
  <si>
    <t>身体4級</t>
    <rPh sb="1" eb="2">
      <t>タイ</t>
    </rPh>
    <phoneticPr fontId="1"/>
  </si>
  <si>
    <t>身体5級</t>
    <rPh sb="1" eb="2">
      <t>タイ</t>
    </rPh>
    <phoneticPr fontId="1"/>
  </si>
  <si>
    <t>身体6級</t>
    <rPh sb="1" eb="2">
      <t>タイ</t>
    </rPh>
    <phoneticPr fontId="1"/>
  </si>
  <si>
    <t>精神1級</t>
    <rPh sb="1" eb="2">
      <t>シン</t>
    </rPh>
    <phoneticPr fontId="1"/>
  </si>
  <si>
    <t>精神2級</t>
    <rPh sb="1" eb="2">
      <t>シン</t>
    </rPh>
    <phoneticPr fontId="1"/>
  </si>
  <si>
    <t>精神3級</t>
    <rPh sb="1" eb="2">
      <t>シン</t>
    </rPh>
    <phoneticPr fontId="1"/>
  </si>
  <si>
    <t>55万円－②－④</t>
    <rPh sb="2" eb="4">
      <t>マンエン</t>
    </rPh>
    <phoneticPr fontId="1"/>
  </si>
  <si>
    <t>55万円－③－④</t>
    <rPh sb="2" eb="4">
      <t>マンエン</t>
    </rPh>
    <phoneticPr fontId="1"/>
  </si>
  <si>
    <t>⑩</t>
    <phoneticPr fontId="1"/>
  </si>
  <si>
    <t>⑪</t>
    <phoneticPr fontId="1"/>
  </si>
  <si>
    <t>⑬</t>
    <phoneticPr fontId="1"/>
  </si>
  <si>
    <t>⑮</t>
    <phoneticPr fontId="1"/>
  </si>
  <si>
    <t>⑰</t>
    <phoneticPr fontId="1"/>
  </si>
  <si>
    <t>⑱</t>
    <phoneticPr fontId="1"/>
  </si>
  <si>
    <t>⑳</t>
    <phoneticPr fontId="1"/>
  </si>
  <si>
    <t>㉒</t>
    <phoneticPr fontId="1"/>
  </si>
  <si>
    <t>㉓</t>
    <phoneticPr fontId="1"/>
  </si>
  <si>
    <t>おば</t>
  </si>
  <si>
    <t>おい</t>
  </si>
  <si>
    <t>めい</t>
  </si>
  <si>
    <t>寡婦・ひとり親控除</t>
    <rPh sb="0" eb="2">
      <t>カフ</t>
    </rPh>
    <rPh sb="6" eb="7">
      <t>オヤ</t>
    </rPh>
    <rPh sb="7" eb="9">
      <t>コウジョ</t>
    </rPh>
    <phoneticPr fontId="1"/>
  </si>
  <si>
    <t>⑲</t>
    <phoneticPr fontId="1"/>
  </si>
  <si>
    <t>調整控除額</t>
    <rPh sb="0" eb="5">
      <t>チョウセイ</t>
    </rPh>
    <phoneticPr fontId="1"/>
  </si>
  <si>
    <t>要件①</t>
    <rPh sb="0" eb="2">
      <t>ヨウケン</t>
    </rPh>
    <phoneticPr fontId="1"/>
  </si>
  <si>
    <t>要件②</t>
    <rPh sb="0" eb="2">
      <t>ヨウケン</t>
    </rPh>
    <phoneticPr fontId="1"/>
  </si>
  <si>
    <t>要件③</t>
    <rPh sb="0" eb="2">
      <t>ヨウケン</t>
    </rPh>
    <phoneticPr fontId="1"/>
  </si>
  <si>
    <t>該当者年齢</t>
    <rPh sb="0" eb="3">
      <t>ガイトウシャ</t>
    </rPh>
    <rPh sb="3" eb="5">
      <t>ネンレイ</t>
    </rPh>
    <phoneticPr fontId="1"/>
  </si>
  <si>
    <t>控除可否</t>
    <rPh sb="0" eb="2">
      <t>コウジョ</t>
    </rPh>
    <rPh sb="2" eb="3">
      <t>カ</t>
    </rPh>
    <rPh sb="3" eb="4">
      <t>ヒ</t>
    </rPh>
    <phoneticPr fontId="1"/>
  </si>
  <si>
    <t>→</t>
    <phoneticPr fontId="1"/>
  </si>
  <si>
    <t>→</t>
    <phoneticPr fontId="1"/>
  </si>
  <si>
    <t>控除額①</t>
    <rPh sb="0" eb="2">
      <t>コウジョ</t>
    </rPh>
    <rPh sb="2" eb="3">
      <t>ガク</t>
    </rPh>
    <phoneticPr fontId="1"/>
  </si>
  <si>
    <t>給与所得</t>
    <rPh sb="0" eb="2">
      <t>キュウヨ</t>
    </rPh>
    <rPh sb="2" eb="4">
      <t>ショトク</t>
    </rPh>
    <phoneticPr fontId="1"/>
  </si>
  <si>
    <t>年金所得</t>
    <rPh sb="0" eb="2">
      <t>ネンキン</t>
    </rPh>
    <rPh sb="2" eb="4">
      <t>ショトク</t>
    </rPh>
    <phoneticPr fontId="1"/>
  </si>
  <si>
    <t>控除可否</t>
    <rPh sb="0" eb="2">
      <t>コウジョ</t>
    </rPh>
    <rPh sb="2" eb="4">
      <t>カヒ</t>
    </rPh>
    <phoneticPr fontId="1"/>
  </si>
  <si>
    <t>控除額②</t>
    <rPh sb="0" eb="2">
      <t>コウジョ</t>
    </rPh>
    <rPh sb="2" eb="3">
      <t>ガク</t>
    </rPh>
    <phoneticPr fontId="1"/>
  </si>
  <si>
    <t>→</t>
    <phoneticPr fontId="1"/>
  </si>
  <si>
    <t>収入金額</t>
    <rPh sb="0" eb="2">
      <t>シュウニュウ</t>
    </rPh>
    <rPh sb="2" eb="4">
      <t>キンガク</t>
    </rPh>
    <phoneticPr fontId="1"/>
  </si>
  <si>
    <t>調整控除額</t>
    <rPh sb="0" eb="2">
      <t>チョウセイ</t>
    </rPh>
    <rPh sb="2" eb="4">
      <t>コウジョ</t>
    </rPh>
    <rPh sb="4" eb="5">
      <t>ガク</t>
    </rPh>
    <phoneticPr fontId="1"/>
  </si>
  <si>
    <t>申告のお知らせ６ページをご覧ください。</t>
    <rPh sb="0" eb="2">
      <t>シンコク</t>
    </rPh>
    <rPh sb="4" eb="5">
      <t>シ</t>
    </rPh>
    <rPh sb="13" eb="14">
      <t>ラン</t>
    </rPh>
    <phoneticPr fontId="1"/>
  </si>
  <si>
    <t>申告のお知らせ５ページをご覧ください。</t>
    <rPh sb="0" eb="2">
      <t>シンコク</t>
    </rPh>
    <rPh sb="4" eb="5">
      <t>シ</t>
    </rPh>
    <rPh sb="13" eb="14">
      <t>ラン</t>
    </rPh>
    <phoneticPr fontId="1"/>
  </si>
  <si>
    <t>合計</t>
    <rPh sb="0" eb="2">
      <t>ゴウケイ</t>
    </rPh>
    <phoneticPr fontId="1"/>
  </si>
  <si>
    <t>給与</t>
    <rPh sb="0" eb="2">
      <t>キュウヨ</t>
    </rPh>
    <phoneticPr fontId="1"/>
  </si>
  <si>
    <t>年金</t>
    <rPh sb="0" eb="2">
      <t>ネンキン</t>
    </rPh>
    <phoneticPr fontId="1"/>
  </si>
  <si>
    <t>合計</t>
    <rPh sb="0" eb="2">
      <t>ゴウケイ</t>
    </rPh>
    <phoneticPr fontId="1"/>
  </si>
  <si>
    <t>平成</t>
    <rPh sb="0" eb="2">
      <t>ヘイセイ</t>
    </rPh>
    <phoneticPr fontId="1"/>
  </si>
  <si>
    <t>令和</t>
    <rPh sb="0" eb="2">
      <t>レイワ</t>
    </rPh>
    <phoneticPr fontId="1"/>
  </si>
  <si>
    <t>.</t>
    <phoneticPr fontId="1"/>
  </si>
  <si>
    <t>64歳以下</t>
    <rPh sb="2" eb="3">
      <t>サイ</t>
    </rPh>
    <rPh sb="3" eb="5">
      <t>イカ</t>
    </rPh>
    <phoneticPr fontId="1"/>
  </si>
  <si>
    <t>医療費控除
（明細書添付）</t>
    <rPh sb="0" eb="3">
      <t>イリョウヒ</t>
    </rPh>
    <rPh sb="3" eb="5">
      <t>コウジョ</t>
    </rPh>
    <rPh sb="7" eb="10">
      <t>メイサイショ</t>
    </rPh>
    <rPh sb="10" eb="12">
      <t>テンプ</t>
    </rPh>
    <phoneticPr fontId="1"/>
  </si>
  <si>
    <t>令和６年度 市民税県民税申告書</t>
    <rPh sb="0" eb="2">
      <t>レイワ</t>
    </rPh>
    <rPh sb="3" eb="5">
      <t>ネンド</t>
    </rPh>
    <rPh sb="5" eb="7">
      <t>ヘイネンド</t>
    </rPh>
    <rPh sb="6" eb="9">
      <t>シミンゼイ</t>
    </rPh>
    <rPh sb="9" eb="12">
      <t>ケンミンゼイ</t>
    </rPh>
    <rPh sb="12" eb="14">
      <t>シンコク</t>
    </rPh>
    <rPh sb="14" eb="15">
      <t>ショ</t>
    </rPh>
    <phoneticPr fontId="1"/>
  </si>
  <si>
    <t>◎所得金額（令和5年1月1日から令和5年12月31日までの分について記入してください。）</t>
    <phoneticPr fontId="1"/>
  </si>
  <si>
    <t>令和５年産りんご</t>
    <phoneticPr fontId="1"/>
  </si>
  <si>
    <t>４年産りんご</t>
    <phoneticPr fontId="1"/>
  </si>
  <si>
    <t>令和５年産りんご</t>
    <rPh sb="0" eb="2">
      <t>レイワ</t>
    </rPh>
    <phoneticPr fontId="1"/>
  </si>
  <si>
    <t>令和５年産販売金額</t>
    <rPh sb="0" eb="2">
      <t>レイワ</t>
    </rPh>
    <phoneticPr fontId="1"/>
  </si>
  <si>
    <t>令和４年産販売金額</t>
    <rPh sb="0" eb="2">
      <t>レイワ</t>
    </rPh>
    <rPh sb="3" eb="4">
      <t>ネン</t>
    </rPh>
    <rPh sb="4" eb="5">
      <t>サン</t>
    </rPh>
    <rPh sb="5" eb="7">
      <t>ハンバイ</t>
    </rPh>
    <rPh sb="7" eb="9">
      <t>キンガク</t>
    </rPh>
    <phoneticPr fontId="1"/>
  </si>
  <si>
    <t>令和４年産仮値金額</t>
    <rPh sb="0" eb="1">
      <t>レイ</t>
    </rPh>
    <rPh sb="1" eb="2">
      <t>ワ</t>
    </rPh>
    <rPh sb="3" eb="4">
      <t>ネン</t>
    </rPh>
    <rPh sb="4" eb="5">
      <t>サン</t>
    </rPh>
    <rPh sb="5" eb="6">
      <t>カリ</t>
    </rPh>
    <rPh sb="6" eb="7">
      <t>ネ</t>
    </rPh>
    <rPh sb="7" eb="9">
      <t>キンガク</t>
    </rPh>
    <phoneticPr fontId="1"/>
  </si>
  <si>
    <t>令和５年産仮値金額</t>
    <rPh sb="0" eb="2">
      <t>レイワ</t>
    </rPh>
    <rPh sb="5" eb="6">
      <t>カリ</t>
    </rPh>
    <rPh sb="6" eb="7">
      <t>ネ</t>
    </rPh>
    <rPh sb="7" eb="9">
      <t>キンガク</t>
    </rPh>
    <phoneticPr fontId="1"/>
  </si>
  <si>
    <t>令和５年末在庫</t>
    <rPh sb="0" eb="2">
      <t>レイワ</t>
    </rPh>
    <rPh sb="3" eb="5">
      <t>ネンマツ</t>
    </rPh>
    <rPh sb="5" eb="7">
      <t>ザイコ</t>
    </rPh>
    <phoneticPr fontId="1"/>
  </si>
  <si>
    <t>16歳未満の扶養親族（平成20年1月2日以後に生まれた人）※扶養控除は受けられません。</t>
    <rPh sb="2" eb="3">
      <t>サイ</t>
    </rPh>
    <rPh sb="3" eb="5">
      <t>ミマン</t>
    </rPh>
    <rPh sb="6" eb="8">
      <t>フヨウ</t>
    </rPh>
    <rPh sb="8" eb="10">
      <t>シンゾク</t>
    </rPh>
    <phoneticPr fontId="1"/>
  </si>
  <si>
    <t>給与・公的年金等に係る所得以外（令和6年4月1日において65歳未満の人は給与所得以外）の市県民税について希望する方を選択してください。</t>
    <rPh sb="16" eb="18">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</si>
</sst>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Red]&quot;¥&quot;\-#,##0"/>
    <numFmt numFmtId="176" formatCode="#,###;[Red]\-#,###"/>
    <numFmt numFmtId="177" formatCode="#,##0.0"/>
    <numFmt numFmtId="178" formatCode="#,##0_);[Red]\(#,##0\)"/>
    <numFmt numFmtId="179" formatCode="#,###.0;[Red]\-#,###.0"/>
    <numFmt numFmtId="180" formatCode="#,##0_ ;[Red]\-#,##0\ "/>
    <numFmt numFmtId="181" formatCode="[$-411]ggge&quot;年&quot;m&quot;月&quot;d&quot;日提出&quot;"/>
    <numFmt numFmtId="182" formatCode="#,##0;[Red]\△#,##0"/>
    <numFmt numFmtId="183" formatCode="0_);[Red]\(0\)"/>
    <numFmt numFmtId="184" formatCode="#,##0_ "/>
    <numFmt numFmtId="185" formatCode="0.000_);[Red]\(0.000\)"/>
    <numFmt numFmtId="186" formatCode="0&quot;年分&quot;"/>
    <numFmt numFmtId="187" formatCode="&quot;平成&quot;0&quot;年度　市民税県民税申告書&quot;"/>
    <numFmt numFmtId="188" formatCode="#,##0.0;[Red]\-#,##0.0"/>
    <numFmt numFmtId="189" formatCode="[DBNum3]0"/>
  </numFmts>
  <fonts count="65" x14ac:knownFonts="1">
    <font>
      <sz val="11"/>
      <color theme="1"/>
      <name val="ＭＳ Ｐゴシック"/>
      <family val="2"/>
      <scheme val="minor"/>
    </font>
    <font>
      <sz val="6"/>
      <name val="ＭＳ Ｐゴシック"/>
      <family val="3"/>
      <charset val="128"/>
      <scheme val="minor"/>
    </font>
    <font>
      <sz val="9"/>
      <color theme="1"/>
      <name val="ＭＳ Ｐゴシック"/>
      <family val="3"/>
      <charset val="128"/>
      <scheme val="minor"/>
    </font>
    <font>
      <sz val="10"/>
      <color theme="1"/>
      <name val="ＭＳ 明朝"/>
      <family val="1"/>
      <charset val="128"/>
    </font>
    <font>
      <sz val="11"/>
      <color theme="1"/>
      <name val="HGｺﾞｼｯｸM"/>
      <family val="3"/>
      <charset val="128"/>
    </font>
    <font>
      <sz val="14"/>
      <name val="HGｺﾞｼｯｸM"/>
      <family val="3"/>
      <charset val="128"/>
    </font>
    <font>
      <sz val="16"/>
      <name val="HGｺﾞｼｯｸM"/>
      <family val="3"/>
      <charset val="128"/>
    </font>
    <font>
      <sz val="11"/>
      <name val="ＭＳ 明朝"/>
      <family val="1"/>
      <charset val="128"/>
    </font>
    <font>
      <sz val="6"/>
      <name val="ＭＳ 明朝"/>
      <family val="1"/>
      <charset val="128"/>
    </font>
    <font>
      <b/>
      <sz val="16"/>
      <name val="HGｺﾞｼｯｸM"/>
      <family val="3"/>
      <charset val="128"/>
    </font>
    <font>
      <b/>
      <sz val="35"/>
      <name val="HGｺﾞｼｯｸM"/>
      <family val="3"/>
      <charset val="128"/>
    </font>
    <font>
      <sz val="8"/>
      <color theme="1"/>
      <name val="HGｺﾞｼｯｸM"/>
      <family val="3"/>
      <charset val="128"/>
    </font>
    <font>
      <sz val="7.5"/>
      <color theme="1"/>
      <name val="HGｺﾞｼｯｸM"/>
      <family val="3"/>
      <charset val="128"/>
    </font>
    <font>
      <sz val="9"/>
      <color theme="1"/>
      <name val="HGｺﾞｼｯｸM"/>
      <family val="3"/>
      <charset val="128"/>
    </font>
    <font>
      <sz val="10"/>
      <color theme="1"/>
      <name val="HGｺﾞｼｯｸM"/>
      <family val="3"/>
      <charset val="128"/>
    </font>
    <font>
      <sz val="6"/>
      <color theme="1"/>
      <name val="HGｺﾞｼｯｸM"/>
      <family val="3"/>
      <charset val="128"/>
    </font>
    <font>
      <sz val="7"/>
      <color theme="1"/>
      <name val="HGｺﾞｼｯｸM"/>
      <family val="3"/>
      <charset val="128"/>
    </font>
    <font>
      <sz val="5.5"/>
      <color theme="1"/>
      <name val="HGｺﾞｼｯｸM"/>
      <family val="3"/>
      <charset val="128"/>
    </font>
    <font>
      <sz val="5"/>
      <color theme="1"/>
      <name val="HGｺﾞｼｯｸM"/>
      <family val="3"/>
      <charset val="128"/>
    </font>
    <font>
      <sz val="10"/>
      <name val="HGｺﾞｼｯｸM"/>
      <family val="3"/>
      <charset val="128"/>
    </font>
    <font>
      <b/>
      <sz val="10"/>
      <color theme="1"/>
      <name val="HGｺﾞｼｯｸM"/>
      <family val="3"/>
      <charset val="128"/>
    </font>
    <font>
      <sz val="6.3"/>
      <color theme="1"/>
      <name val="HGｺﾞｼｯｸM"/>
      <family val="3"/>
      <charset val="128"/>
    </font>
    <font>
      <sz val="3"/>
      <color theme="1"/>
      <name val="HGｺﾞｼｯｸM"/>
      <family val="3"/>
      <charset val="128"/>
    </font>
    <font>
      <sz val="6.1"/>
      <color theme="1"/>
      <name val="HGｺﾞｼｯｸM"/>
      <family val="3"/>
      <charset val="128"/>
    </font>
    <font>
      <sz val="9.5"/>
      <color theme="1"/>
      <name val="HGｺﾞｼｯｸM"/>
      <family val="3"/>
      <charset val="128"/>
    </font>
    <font>
      <sz val="11"/>
      <color theme="1"/>
      <name val="ＭＳ Ｐゴシック"/>
      <family val="2"/>
      <scheme val="minor"/>
    </font>
    <font>
      <sz val="8"/>
      <color theme="1"/>
      <name val="HGP創英角ｺﾞｼｯｸUB"/>
      <family val="3"/>
      <charset val="128"/>
    </font>
    <font>
      <sz val="10"/>
      <color theme="1"/>
      <name val="HGP創英角ｺﾞｼｯｸUB"/>
      <family val="3"/>
      <charset val="128"/>
    </font>
    <font>
      <sz val="15"/>
      <name val="HGｺﾞｼｯｸM"/>
      <family val="3"/>
      <charset val="128"/>
    </font>
    <font>
      <sz val="3.5"/>
      <color theme="1"/>
      <name val="HGｺﾞｼｯｸM"/>
      <family val="3"/>
      <charset val="128"/>
    </font>
    <font>
      <sz val="4.5"/>
      <color theme="1"/>
      <name val="HGｺﾞｼｯｸM"/>
      <family val="3"/>
      <charset val="128"/>
    </font>
    <font>
      <b/>
      <sz val="11"/>
      <color theme="1"/>
      <name val="HGｺﾞｼｯｸM"/>
      <family val="3"/>
      <charset val="128"/>
    </font>
    <font>
      <sz val="4"/>
      <color theme="1"/>
      <name val="HGｺﾞｼｯｸM"/>
      <family val="3"/>
      <charset val="128"/>
    </font>
    <font>
      <sz val="12"/>
      <color theme="1"/>
      <name val="HGP創英角ｺﾞｼｯｸUB"/>
      <family val="3"/>
      <charset val="128"/>
    </font>
    <font>
      <sz val="7"/>
      <color theme="1"/>
      <name val="HGP創英角ｺﾞｼｯｸUB"/>
      <family val="3"/>
      <charset val="128"/>
    </font>
    <font>
      <sz val="10"/>
      <color rgb="FFFF0000"/>
      <name val="HGｺﾞｼｯｸM"/>
      <family val="3"/>
      <charset val="128"/>
    </font>
    <font>
      <sz val="10"/>
      <name val="HGP創英角ｺﾞｼｯｸUB"/>
      <family val="3"/>
      <charset val="128"/>
    </font>
    <font>
      <sz val="11"/>
      <color rgb="FFFF0000"/>
      <name val="HGｺﾞｼｯｸM"/>
      <family val="3"/>
      <charset val="128"/>
    </font>
    <font>
      <sz val="11"/>
      <name val="HGｺﾞｼｯｸM"/>
      <family val="3"/>
      <charset val="128"/>
    </font>
    <font>
      <sz val="6"/>
      <name val="ＭＳ Ｐ明朝"/>
      <family val="1"/>
      <charset val="128"/>
    </font>
    <font>
      <sz val="9"/>
      <color theme="1"/>
      <name val="HGP創英角ｺﾞｼｯｸUB"/>
      <family val="3"/>
      <charset val="128"/>
    </font>
    <font>
      <sz val="6"/>
      <color theme="1"/>
      <name val="HGP創英角ｺﾞｼｯｸUB"/>
      <family val="3"/>
      <charset val="128"/>
    </font>
    <font>
      <sz val="6"/>
      <name val="ＭＳ Ｐゴシック"/>
      <family val="3"/>
      <charset val="128"/>
    </font>
    <font>
      <sz val="11"/>
      <name val="HGP創英角ｺﾞｼｯｸUB"/>
      <family val="3"/>
      <charset val="128"/>
    </font>
    <font>
      <sz val="7"/>
      <name val="HGｺﾞｼｯｸM"/>
      <family val="3"/>
      <charset val="128"/>
    </font>
    <font>
      <sz val="20"/>
      <color theme="1"/>
      <name val="HGP創英角ｺﾞｼｯｸUB"/>
      <family val="3"/>
      <charset val="128"/>
    </font>
    <font>
      <sz val="20"/>
      <name val="HGｺﾞｼｯｸM"/>
      <family val="3"/>
      <charset val="128"/>
    </font>
    <font>
      <sz val="10"/>
      <color rgb="FFFF0000"/>
      <name val="HGｺﾞｼｯｸE"/>
      <family val="3"/>
      <charset val="128"/>
    </font>
    <font>
      <sz val="12"/>
      <name val="HGｺﾞｼｯｸM"/>
      <family val="3"/>
      <charset val="128"/>
    </font>
    <font>
      <sz val="20"/>
      <color rgb="FFFF0000"/>
      <name val="HGｺﾞｼｯｸE"/>
      <family val="3"/>
      <charset val="128"/>
    </font>
    <font>
      <sz val="8"/>
      <color theme="1"/>
      <name val="ＭＳ Ｐゴシック"/>
      <family val="2"/>
      <scheme val="minor"/>
    </font>
    <font>
      <sz val="16"/>
      <color theme="1"/>
      <name val="HGP創英角ｺﾞｼｯｸUB"/>
      <family val="3"/>
      <charset val="128"/>
    </font>
    <font>
      <sz val="14"/>
      <color theme="1"/>
      <name val="HGP創英角ｺﾞｼｯｸUB"/>
      <family val="3"/>
      <charset val="128"/>
    </font>
    <font>
      <sz val="11"/>
      <color theme="1"/>
      <name val="HGPｺﾞｼｯｸM"/>
      <family val="3"/>
      <charset val="128"/>
    </font>
    <font>
      <sz val="10"/>
      <color theme="1"/>
      <name val="HGPｺﾞｼｯｸM"/>
      <family val="3"/>
      <charset val="128"/>
    </font>
    <font>
      <sz val="10.5"/>
      <color theme="1"/>
      <name val="HGｺﾞｼｯｸM"/>
      <family val="3"/>
      <charset val="128"/>
    </font>
    <font>
      <b/>
      <sz val="9.5"/>
      <color theme="1"/>
      <name val="HGｺﾞｼｯｸM"/>
      <family val="3"/>
      <charset val="128"/>
    </font>
    <font>
      <sz val="8.5"/>
      <color theme="1"/>
      <name val="HGｺﾞｼｯｸM"/>
      <family val="3"/>
      <charset val="128"/>
    </font>
    <font>
      <sz val="6.5"/>
      <color theme="1"/>
      <name val="HGｺﾞｼｯｸM"/>
      <family val="3"/>
      <charset val="128"/>
    </font>
    <font>
      <b/>
      <sz val="4"/>
      <color theme="1"/>
      <name val="HGP創英角ｺﾞｼｯｸUB"/>
      <family val="3"/>
      <charset val="128"/>
    </font>
    <font>
      <sz val="9.5"/>
      <color theme="1"/>
      <name val="HGP創英角ｺﾞｼｯｸUB"/>
      <family val="3"/>
      <charset val="128"/>
    </font>
    <font>
      <sz val="11"/>
      <color theme="1"/>
      <name val="HGP創英角ｺﾞｼｯｸUB"/>
      <family val="3"/>
      <charset val="128"/>
    </font>
    <font>
      <sz val="8"/>
      <name val="HGｺﾞｼｯｸM"/>
      <family val="3"/>
      <charset val="128"/>
    </font>
    <font>
      <b/>
      <sz val="9"/>
      <color indexed="81"/>
      <name val="ＭＳ Ｐゴシック"/>
      <family val="3"/>
      <charset val="128"/>
    </font>
    <font>
      <b/>
      <sz val="16"/>
      <color theme="1"/>
      <name val="HGｺﾞｼｯｸM"/>
      <family val="3"/>
      <charset val="128"/>
    </font>
  </fonts>
  <fills count="11">
    <fill>
      <patternFill patternType="none"/>
    </fill>
    <fill>
      <patternFill patternType="gray125"/>
    </fill>
    <fill>
      <patternFill patternType="solid">
        <fgColor rgb="FFCCFFFF"/>
        <bgColor indexed="64"/>
      </patternFill>
    </fill>
    <fill>
      <patternFill patternType="solid">
        <fgColor rgb="FFFFFF00"/>
        <bgColor indexed="64"/>
      </patternFill>
    </fill>
    <fill>
      <patternFill patternType="solid">
        <fgColor rgb="FFFFFF99"/>
        <bgColor indexed="64"/>
      </patternFill>
    </fill>
    <fill>
      <patternFill patternType="solid">
        <fgColor rgb="FF92D050"/>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0000"/>
        <bgColor indexed="64"/>
      </patternFill>
    </fill>
    <fill>
      <patternFill patternType="solid">
        <fgColor theme="9" tint="0.79998168889431442"/>
        <bgColor indexed="64"/>
      </patternFill>
    </fill>
  </fills>
  <borders count="202">
    <border>
      <left/>
      <right/>
      <top/>
      <bottom/>
      <diagonal/>
    </border>
    <border>
      <left/>
      <right/>
      <top style="medium">
        <color auto="1"/>
      </top>
      <bottom/>
      <diagonal/>
    </border>
    <border>
      <left/>
      <right/>
      <top/>
      <bottom style="medium">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top style="thin">
        <color auto="1"/>
      </top>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bottom style="thin">
        <color auto="1"/>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thin">
        <color auto="1"/>
      </right>
      <top style="thin">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thin">
        <color indexed="64"/>
      </left>
      <right style="thin">
        <color indexed="64"/>
      </right>
      <top style="thin">
        <color indexed="64"/>
      </top>
      <bottom/>
      <diagonal/>
    </border>
    <border>
      <left style="thin">
        <color auto="1"/>
      </left>
      <right/>
      <top/>
      <bottom style="dotted">
        <color auto="1"/>
      </bottom>
      <diagonal/>
    </border>
    <border>
      <left/>
      <right/>
      <top/>
      <bottom style="dotted">
        <color auto="1"/>
      </bottom>
      <diagonal/>
    </border>
    <border>
      <left style="medium">
        <color auto="1"/>
      </left>
      <right/>
      <top/>
      <bottom style="dotted">
        <color auto="1"/>
      </bottom>
      <diagonal/>
    </border>
    <border>
      <left/>
      <right style="medium">
        <color auto="1"/>
      </right>
      <top/>
      <bottom style="dotted">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top style="medium">
        <color auto="1"/>
      </top>
      <bottom/>
      <diagonal/>
    </border>
    <border>
      <left style="medium">
        <color auto="1"/>
      </left>
      <right style="thin">
        <color auto="1"/>
      </right>
      <top style="thin">
        <color auto="1"/>
      </top>
      <bottom style="thin">
        <color auto="1"/>
      </bottom>
      <diagonal/>
    </border>
    <border>
      <left/>
      <right style="thin">
        <color auto="1"/>
      </right>
      <top style="medium">
        <color auto="1"/>
      </top>
      <bottom style="thin">
        <color auto="1"/>
      </bottom>
      <diagonal/>
    </border>
    <border>
      <left style="thin">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thin">
        <color auto="1"/>
      </right>
      <top style="medium">
        <color auto="1"/>
      </top>
      <bottom/>
      <diagonal/>
    </border>
    <border>
      <left style="hair">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medium">
        <color auto="1"/>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hair">
        <color auto="1"/>
      </right>
      <top style="thin">
        <color indexed="64"/>
      </top>
      <bottom style="thin">
        <color indexed="64"/>
      </bottom>
      <diagonal style="thin">
        <color indexed="64"/>
      </diagonal>
    </border>
    <border diagonalDown="1">
      <left style="hair">
        <color auto="1"/>
      </left>
      <right style="hair">
        <color auto="1"/>
      </right>
      <top style="thin">
        <color indexed="64"/>
      </top>
      <bottom style="thin">
        <color indexed="64"/>
      </bottom>
      <diagonal style="thin">
        <color indexed="64"/>
      </diagonal>
    </border>
    <border diagonalDown="1">
      <left style="hair">
        <color auto="1"/>
      </left>
      <right style="thin">
        <color indexed="64"/>
      </right>
      <top style="thin">
        <color indexed="64"/>
      </top>
      <bottom style="thin">
        <color indexed="64"/>
      </bottom>
      <diagonal style="thin">
        <color indexed="64"/>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dashed">
        <color auto="1"/>
      </right>
      <top style="thin">
        <color auto="1"/>
      </top>
      <bottom style="thin">
        <color auto="1"/>
      </bottom>
      <diagonal/>
    </border>
    <border>
      <left/>
      <right style="dashed">
        <color auto="1"/>
      </right>
      <top style="thin">
        <color auto="1"/>
      </top>
      <bottom style="thin">
        <color auto="1"/>
      </bottom>
      <diagonal/>
    </border>
    <border>
      <left/>
      <right style="dashed">
        <color auto="1"/>
      </right>
      <top style="thin">
        <color auto="1"/>
      </top>
      <bottom style="medium">
        <color auto="1"/>
      </bottom>
      <diagonal/>
    </border>
    <border>
      <left/>
      <right style="dashed">
        <color auto="1"/>
      </right>
      <top style="thin">
        <color auto="1"/>
      </top>
      <bottom/>
      <diagonal/>
    </border>
    <border>
      <left/>
      <right style="dashed">
        <color auto="1"/>
      </right>
      <top/>
      <bottom/>
      <diagonal/>
    </border>
    <border>
      <left/>
      <right style="dashed">
        <color auto="1"/>
      </right>
      <top/>
      <bottom style="thin">
        <color auto="1"/>
      </bottom>
      <diagonal/>
    </border>
    <border>
      <left style="thin">
        <color auto="1"/>
      </left>
      <right style="thin">
        <color auto="1"/>
      </right>
      <top style="thin">
        <color auto="1"/>
      </top>
      <bottom style="double">
        <color auto="1"/>
      </bottom>
      <diagonal/>
    </border>
    <border>
      <left style="dashed">
        <color auto="1"/>
      </left>
      <right/>
      <top style="thin">
        <color auto="1"/>
      </top>
      <bottom style="thin">
        <color auto="1"/>
      </bottom>
      <diagonal/>
    </border>
    <border>
      <left style="dashed">
        <color auto="1"/>
      </left>
      <right/>
      <top style="thin">
        <color auto="1"/>
      </top>
      <bottom/>
      <diagonal/>
    </border>
    <border>
      <left/>
      <right/>
      <top style="thin">
        <color auto="1"/>
      </top>
      <bottom style="double">
        <color auto="1"/>
      </bottom>
      <diagonal/>
    </border>
    <border>
      <left style="thin">
        <color auto="1"/>
      </left>
      <right style="double">
        <color auto="1"/>
      </right>
      <top style="thin">
        <color auto="1"/>
      </top>
      <bottom style="thin">
        <color indexed="64"/>
      </bottom>
      <diagonal/>
    </border>
    <border>
      <left/>
      <right/>
      <top style="medium">
        <color auto="1"/>
      </top>
      <bottom style="medium">
        <color auto="1"/>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style="dotted">
        <color auto="1"/>
      </right>
      <top/>
      <bottom style="dotted">
        <color auto="1"/>
      </bottom>
      <diagonal/>
    </border>
    <border>
      <left style="thin">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style="medium">
        <color indexed="64"/>
      </left>
      <right/>
      <top style="thin">
        <color auto="1"/>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style="medium">
        <color auto="1"/>
      </left>
      <right style="thin">
        <color auto="1"/>
      </right>
      <top/>
      <bottom/>
      <diagonal/>
    </border>
    <border>
      <left style="thin">
        <color auto="1"/>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dashed">
        <color auto="1"/>
      </left>
      <right/>
      <top style="thin">
        <color auto="1"/>
      </top>
      <bottom style="double">
        <color auto="1"/>
      </bottom>
      <diagonal/>
    </border>
    <border>
      <left style="dashed">
        <color auto="1"/>
      </left>
      <right/>
      <top/>
      <bottom style="thin">
        <color auto="1"/>
      </bottom>
      <diagonal/>
    </border>
    <border>
      <left style="dashed">
        <color auto="1"/>
      </left>
      <right/>
      <top/>
      <bottom/>
      <diagonal/>
    </border>
    <border>
      <left style="thin">
        <color auto="1"/>
      </left>
      <right style="double">
        <color auto="1"/>
      </right>
      <top style="medium">
        <color auto="1"/>
      </top>
      <bottom style="thin">
        <color auto="1"/>
      </bottom>
      <diagonal/>
    </border>
    <border>
      <left style="double">
        <color auto="1"/>
      </left>
      <right style="double">
        <color auto="1"/>
      </right>
      <top style="medium">
        <color auto="1"/>
      </top>
      <bottom style="thin">
        <color auto="1"/>
      </bottom>
      <diagonal/>
    </border>
    <border>
      <left style="double">
        <color auto="1"/>
      </left>
      <right style="thin">
        <color auto="1"/>
      </right>
      <top style="medium">
        <color auto="1"/>
      </top>
      <bottom style="thin">
        <color auto="1"/>
      </bottom>
      <diagonal/>
    </border>
    <border>
      <left style="double">
        <color auto="1"/>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medium">
        <color auto="1"/>
      </bottom>
      <diagonal/>
    </border>
    <border>
      <left style="double">
        <color auto="1"/>
      </left>
      <right style="double">
        <color auto="1"/>
      </right>
      <top style="thin">
        <color auto="1"/>
      </top>
      <bottom style="medium">
        <color auto="1"/>
      </bottom>
      <diagonal/>
    </border>
    <border>
      <left style="double">
        <color auto="1"/>
      </left>
      <right style="thin">
        <color auto="1"/>
      </right>
      <top style="thin">
        <color auto="1"/>
      </top>
      <bottom style="medium">
        <color auto="1"/>
      </bottom>
      <diagonal/>
    </border>
    <border>
      <left style="medium">
        <color auto="1"/>
      </left>
      <right/>
      <top style="dotted">
        <color auto="1"/>
      </top>
      <bottom/>
      <diagonal/>
    </border>
    <border>
      <left/>
      <right/>
      <top style="dotted">
        <color auto="1"/>
      </top>
      <bottom/>
      <diagonal/>
    </border>
    <border>
      <left style="dotted">
        <color auto="1"/>
      </left>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left style="dashed">
        <color auto="1"/>
      </left>
      <right/>
      <top style="thin">
        <color auto="1"/>
      </top>
      <bottom style="medium">
        <color auto="1"/>
      </bottom>
      <diagonal/>
    </border>
    <border>
      <left style="thin">
        <color auto="1"/>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Down="1">
      <left style="medium">
        <color indexed="64"/>
      </left>
      <right style="thin">
        <color indexed="64"/>
      </right>
      <top/>
      <bottom style="medium">
        <color indexed="64"/>
      </bottom>
      <diagonal style="thin">
        <color indexed="64"/>
      </diagonal>
    </border>
    <border diagonalDown="1">
      <left style="thin">
        <color indexed="64"/>
      </left>
      <right style="thin">
        <color indexed="64"/>
      </right>
      <top/>
      <bottom style="medium">
        <color indexed="64"/>
      </bottom>
      <diagonal style="thin">
        <color indexed="64"/>
      </diagonal>
    </border>
    <border>
      <left/>
      <right style="medium">
        <color auto="1"/>
      </right>
      <top style="dotted">
        <color auto="1"/>
      </top>
      <bottom/>
      <diagonal/>
    </border>
    <border>
      <left style="dashed">
        <color auto="1"/>
      </left>
      <right/>
      <top/>
      <bottom style="double">
        <color auto="1"/>
      </bottom>
      <diagonal/>
    </border>
    <border>
      <left style="thin">
        <color auto="1"/>
      </left>
      <right/>
      <top style="double">
        <color indexed="64"/>
      </top>
      <bottom/>
      <diagonal/>
    </border>
    <border>
      <left/>
      <right style="thin">
        <color auto="1"/>
      </right>
      <top style="double">
        <color indexed="64"/>
      </top>
      <bottom/>
      <diagonal/>
    </border>
    <border diagonalDown="1">
      <left style="thin">
        <color auto="1"/>
      </left>
      <right/>
      <top style="double">
        <color indexed="64"/>
      </top>
      <bottom/>
      <diagonal style="thin">
        <color auto="1"/>
      </diagonal>
    </border>
    <border diagonalDown="1">
      <left/>
      <right/>
      <top style="double">
        <color indexed="64"/>
      </top>
      <bottom/>
      <diagonal style="thin">
        <color auto="1"/>
      </diagonal>
    </border>
    <border diagonalDown="1">
      <left/>
      <right style="thin">
        <color auto="1"/>
      </right>
      <top style="double">
        <color indexed="64"/>
      </top>
      <bottom/>
      <diagonal style="thin">
        <color auto="1"/>
      </diagonal>
    </border>
    <border>
      <left/>
      <right style="dashed">
        <color auto="1"/>
      </right>
      <top style="double">
        <color indexed="64"/>
      </top>
      <bottom/>
      <diagonal/>
    </border>
    <border>
      <left style="dashed">
        <color auto="1"/>
      </left>
      <right/>
      <top style="double">
        <color indexed="64"/>
      </top>
      <bottom/>
      <diagonal/>
    </border>
    <border>
      <left/>
      <right style="thin">
        <color auto="1"/>
      </right>
      <top/>
      <bottom style="dotted">
        <color auto="1"/>
      </bottom>
      <diagonal/>
    </border>
    <border diagonalDown="1">
      <left/>
      <right/>
      <top style="thin">
        <color auto="1"/>
      </top>
      <bottom style="thin">
        <color indexed="64"/>
      </bottom>
      <diagonal style="thin">
        <color indexed="64"/>
      </diagonal>
    </border>
    <border diagonalDown="1">
      <left/>
      <right style="thin">
        <color indexed="64"/>
      </right>
      <top style="thin">
        <color auto="1"/>
      </top>
      <bottom style="thin">
        <color indexed="64"/>
      </bottom>
      <diagonal style="thin">
        <color indexed="64"/>
      </diagonal>
    </border>
    <border diagonalDown="1">
      <left style="medium">
        <color auto="1"/>
      </left>
      <right/>
      <top style="medium">
        <color auto="1"/>
      </top>
      <bottom/>
      <diagonal style="thin">
        <color auto="1"/>
      </diagonal>
    </border>
    <border diagonalDown="1">
      <left/>
      <right/>
      <top style="medium">
        <color auto="1"/>
      </top>
      <bottom/>
      <diagonal style="thin">
        <color auto="1"/>
      </diagonal>
    </border>
    <border diagonalDown="1">
      <left/>
      <right style="thin">
        <color auto="1"/>
      </right>
      <top style="medium">
        <color auto="1"/>
      </top>
      <bottom/>
      <diagonal style="thin">
        <color auto="1"/>
      </diagonal>
    </border>
    <border>
      <left/>
      <right style="dotted">
        <color auto="1"/>
      </right>
      <top style="thin">
        <color auto="1"/>
      </top>
      <bottom style="thin">
        <color auto="1"/>
      </bottom>
      <diagonal/>
    </border>
    <border>
      <left/>
      <right style="double">
        <color auto="1"/>
      </right>
      <top style="thin">
        <color auto="1"/>
      </top>
      <bottom/>
      <diagonal/>
    </border>
    <border>
      <left style="double">
        <color auto="1"/>
      </left>
      <right/>
      <top style="thin">
        <color auto="1"/>
      </top>
      <bottom style="thin">
        <color auto="1"/>
      </bottom>
      <diagonal/>
    </border>
    <border>
      <left/>
      <right style="double">
        <color auto="1"/>
      </right>
      <top/>
      <bottom style="thin">
        <color auto="1"/>
      </bottom>
      <diagonal/>
    </border>
    <border>
      <left style="double">
        <color auto="1"/>
      </left>
      <right style="thin">
        <color auto="1"/>
      </right>
      <top/>
      <bottom style="thin">
        <color auto="1"/>
      </bottom>
      <diagonal/>
    </border>
    <border>
      <left style="medium">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double">
        <color auto="1"/>
      </right>
      <top style="thin">
        <color auto="1"/>
      </top>
      <bottom/>
      <diagonal/>
    </border>
    <border>
      <left style="double">
        <color auto="1"/>
      </left>
      <right style="thin">
        <color auto="1"/>
      </right>
      <top style="thin">
        <color auto="1"/>
      </top>
      <bottom/>
      <diagonal/>
    </border>
    <border>
      <left style="double">
        <color auto="1"/>
      </left>
      <right style="double">
        <color auto="1"/>
      </right>
      <top style="thin">
        <color auto="1"/>
      </top>
      <bottom/>
      <diagonal/>
    </border>
    <border>
      <left style="thin">
        <color auto="1"/>
      </left>
      <right/>
      <top/>
      <bottom style="hair">
        <color auto="1"/>
      </bottom>
      <diagonal/>
    </border>
    <border>
      <left style="thin">
        <color auto="1"/>
      </left>
      <right style="dashed">
        <color auto="1"/>
      </right>
      <top style="thin">
        <color indexed="64"/>
      </top>
      <bottom style="double">
        <color indexed="64"/>
      </bottom>
      <diagonal/>
    </border>
    <border>
      <left/>
      <right style="hair">
        <color auto="1"/>
      </right>
      <top style="thin">
        <color auto="1"/>
      </top>
      <bottom style="double">
        <color indexed="64"/>
      </bottom>
      <diagonal/>
    </border>
    <border>
      <left style="hair">
        <color auto="1"/>
      </left>
      <right style="hair">
        <color auto="1"/>
      </right>
      <top style="thin">
        <color auto="1"/>
      </top>
      <bottom style="double">
        <color indexed="64"/>
      </bottom>
      <diagonal/>
    </border>
    <border>
      <left style="hair">
        <color auto="1"/>
      </left>
      <right style="thin">
        <color auto="1"/>
      </right>
      <top style="thin">
        <color auto="1"/>
      </top>
      <bottom style="double">
        <color indexed="64"/>
      </bottom>
      <diagonal/>
    </border>
    <border>
      <left style="thin">
        <color auto="1"/>
      </left>
      <right style="medium">
        <color auto="1"/>
      </right>
      <top/>
      <bottom/>
      <diagonal/>
    </border>
    <border diagonalDown="1">
      <left/>
      <right style="medium">
        <color auto="1"/>
      </right>
      <top style="thin">
        <color auto="1"/>
      </top>
      <bottom/>
      <diagonal style="thin">
        <color auto="1"/>
      </diagonal>
    </border>
    <border diagonalDown="1">
      <left/>
      <right style="medium">
        <color auto="1"/>
      </right>
      <top/>
      <bottom style="thin">
        <color auto="1"/>
      </bottom>
      <diagonal style="thin">
        <color auto="1"/>
      </diagonal>
    </border>
    <border>
      <left style="thin">
        <color auto="1"/>
      </left>
      <right style="dashed">
        <color indexed="64"/>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indexed="64"/>
      </left>
      <right style="thin">
        <color auto="1"/>
      </right>
      <top style="thin">
        <color auto="1"/>
      </top>
      <bottom style="double">
        <color auto="1"/>
      </bottom>
      <diagonal/>
    </border>
    <border>
      <left style="thin">
        <color auto="1"/>
      </left>
      <right/>
      <top style="thin">
        <color auto="1"/>
      </top>
      <bottom style="double">
        <color indexed="64"/>
      </bottom>
      <diagonal/>
    </border>
    <border>
      <left/>
      <right style="medium">
        <color indexed="64"/>
      </right>
      <top style="thin">
        <color auto="1"/>
      </top>
      <bottom style="double">
        <color auto="1"/>
      </bottom>
      <diagonal/>
    </border>
    <border>
      <left/>
      <right style="thin">
        <color theme="1"/>
      </right>
      <top style="thin">
        <color auto="1"/>
      </top>
      <bottom style="thin">
        <color auto="1"/>
      </bottom>
      <diagonal/>
    </border>
    <border>
      <left style="thin">
        <color theme="1"/>
      </left>
      <right/>
      <top style="thin">
        <color auto="1"/>
      </top>
      <bottom style="thin">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thin">
        <color auto="1"/>
      </right>
      <top style="medium">
        <color auto="1"/>
      </top>
      <bottom style="dotted">
        <color auto="1"/>
      </bottom>
      <diagonal/>
    </border>
    <border>
      <left style="thin">
        <color auto="1"/>
      </left>
      <right/>
      <top style="dotted">
        <color auto="1"/>
      </top>
      <bottom style="thin">
        <color auto="1"/>
      </bottom>
      <diagonal/>
    </border>
    <border>
      <left/>
      <right style="double">
        <color auto="1"/>
      </right>
      <top style="thin">
        <color auto="1"/>
      </top>
      <bottom style="thin">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dashed">
        <color indexed="64"/>
      </left>
      <right style="thin">
        <color auto="1"/>
      </right>
      <top style="thin">
        <color auto="1"/>
      </top>
      <bottom style="thin">
        <color auto="1"/>
      </bottom>
      <diagonal/>
    </border>
    <border>
      <left/>
      <right style="dashed">
        <color auto="1"/>
      </right>
      <top/>
      <bottom style="double">
        <color indexed="64"/>
      </bottom>
      <diagonal/>
    </border>
    <border>
      <left style="dotted">
        <color indexed="64"/>
      </left>
      <right style="thin">
        <color auto="1"/>
      </right>
      <top style="dotted">
        <color indexed="64"/>
      </top>
      <bottom style="thin">
        <color auto="1"/>
      </bottom>
      <diagonal/>
    </border>
    <border>
      <left style="thin">
        <color auto="1"/>
      </left>
      <right style="dotted">
        <color indexed="64"/>
      </right>
      <top style="dotted">
        <color indexed="64"/>
      </top>
      <bottom style="thin">
        <color auto="1"/>
      </bottom>
      <diagonal/>
    </border>
    <border>
      <left style="dotted">
        <color indexed="64"/>
      </left>
      <right style="thin">
        <color auto="1"/>
      </right>
      <top style="thin">
        <color auto="1"/>
      </top>
      <bottom style="dotted">
        <color indexed="64"/>
      </bottom>
      <diagonal/>
    </border>
    <border>
      <left style="thin">
        <color auto="1"/>
      </left>
      <right style="dotted">
        <color indexed="64"/>
      </right>
      <top style="thin">
        <color auto="1"/>
      </top>
      <bottom style="dotted">
        <color indexed="64"/>
      </bottom>
      <diagonal/>
    </border>
    <border>
      <left style="dashed">
        <color indexed="64"/>
      </left>
      <right style="thin">
        <color auto="1"/>
      </right>
      <top/>
      <bottom style="thin">
        <color auto="1"/>
      </bottom>
      <diagonal/>
    </border>
    <border>
      <left style="thin">
        <color auto="1"/>
      </left>
      <right style="dashed">
        <color indexed="64"/>
      </right>
      <top style="medium">
        <color auto="1"/>
      </top>
      <bottom style="thin">
        <color auto="1"/>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s>
  <cellStyleXfs count="5">
    <xf numFmtId="0" fontId="0" fillId="0" borderId="0"/>
    <xf numFmtId="0" fontId="7" fillId="0" borderId="0"/>
    <xf numFmtId="38" fontId="7" fillId="0" borderId="0" applyFont="0" applyFill="0" applyBorder="0" applyAlignment="0" applyProtection="0"/>
    <xf numFmtId="6" fontId="7" fillId="0" borderId="0" applyFont="0" applyFill="0" applyBorder="0" applyAlignment="0" applyProtection="0"/>
    <xf numFmtId="38" fontId="25" fillId="0" borderId="0" applyFont="0" applyFill="0" applyBorder="0" applyAlignment="0" applyProtection="0">
      <alignment vertical="center"/>
    </xf>
  </cellStyleXfs>
  <cellXfs count="1796">
    <xf numFmtId="0" fontId="0" fillId="0" borderId="0" xfId="0"/>
    <xf numFmtId="0" fontId="14" fillId="0" borderId="0" xfId="0" applyNumberFormat="1" applyFont="1" applyBorder="1" applyAlignment="1" applyProtection="1">
      <alignment vertical="center" shrinkToFit="1"/>
    </xf>
    <xf numFmtId="0" fontId="14" fillId="3" borderId="0" xfId="0" applyNumberFormat="1" applyFont="1" applyFill="1" applyAlignment="1" applyProtection="1">
      <alignment vertical="center" shrinkToFit="1"/>
    </xf>
    <xf numFmtId="0" fontId="14" fillId="0" borderId="0" xfId="0" applyNumberFormat="1" applyFont="1" applyFill="1" applyAlignment="1" applyProtection="1">
      <alignment vertical="center" shrinkToFit="1"/>
    </xf>
    <xf numFmtId="0" fontId="11" fillId="0" borderId="0" xfId="0" applyNumberFormat="1" applyFont="1" applyAlignment="1" applyProtection="1">
      <alignment vertical="center" shrinkToFit="1"/>
    </xf>
    <xf numFmtId="0" fontId="16" fillId="0" borderId="37" xfId="0" applyFont="1" applyFill="1" applyBorder="1" applyAlignment="1" applyProtection="1">
      <alignment shrinkToFit="1"/>
    </xf>
    <xf numFmtId="0" fontId="16" fillId="0" borderId="39" xfId="0" applyFont="1" applyFill="1" applyBorder="1" applyAlignment="1" applyProtection="1">
      <alignment shrinkToFit="1"/>
    </xf>
    <xf numFmtId="184" fontId="38" fillId="0" borderId="43" xfId="0" applyNumberFormat="1" applyFont="1" applyFill="1" applyBorder="1" applyAlignment="1" applyProtection="1">
      <alignment horizontal="right" vertical="center"/>
    </xf>
    <xf numFmtId="186" fontId="38" fillId="0" borderId="43" xfId="0" applyNumberFormat="1" applyFont="1" applyFill="1" applyBorder="1" applyAlignment="1" applyProtection="1">
      <alignment horizontal="center" vertical="center"/>
    </xf>
    <xf numFmtId="9" fontId="38" fillId="0" borderId="43" xfId="0" applyNumberFormat="1" applyFont="1" applyFill="1" applyBorder="1" applyAlignment="1" applyProtection="1">
      <alignment horizontal="center" vertical="center"/>
    </xf>
    <xf numFmtId="184" fontId="38" fillId="0" borderId="156" xfId="0" applyNumberFormat="1" applyFont="1" applyFill="1" applyBorder="1" applyAlignment="1" applyProtection="1">
      <alignment horizontal="right" vertical="center"/>
    </xf>
    <xf numFmtId="9" fontId="38" fillId="0" borderId="157" xfId="0" applyNumberFormat="1" applyFont="1" applyFill="1" applyBorder="1" applyAlignment="1" applyProtection="1">
      <alignment horizontal="center" vertical="center"/>
    </xf>
    <xf numFmtId="184" fontId="38" fillId="0" borderId="158" xfId="0" applyNumberFormat="1" applyFont="1" applyFill="1" applyBorder="1" applyAlignment="1" applyProtection="1">
      <alignment horizontal="right" vertical="center"/>
    </xf>
    <xf numFmtId="0" fontId="16" fillId="0" borderId="15" xfId="0" applyFont="1" applyFill="1" applyBorder="1" applyAlignment="1" applyProtection="1">
      <alignment shrinkToFit="1"/>
    </xf>
    <xf numFmtId="0" fontId="16" fillId="0" borderId="29" xfId="0" applyFont="1" applyFill="1" applyBorder="1" applyAlignment="1" applyProtection="1">
      <alignment shrinkToFit="1"/>
    </xf>
    <xf numFmtId="0" fontId="16" fillId="0" borderId="33" xfId="0" applyFont="1" applyFill="1" applyBorder="1" applyAlignment="1" applyProtection="1">
      <alignment shrinkToFit="1"/>
    </xf>
    <xf numFmtId="0" fontId="35" fillId="0" borderId="0" xfId="0" applyFont="1" applyFill="1" applyAlignment="1" applyProtection="1">
      <alignment horizontal="center" vertical="center"/>
    </xf>
    <xf numFmtId="0" fontId="37" fillId="0" borderId="0" xfId="0" applyFont="1" applyFill="1" applyAlignment="1" applyProtection="1">
      <alignment vertical="center"/>
    </xf>
    <xf numFmtId="0" fontId="38" fillId="0" borderId="0" xfId="0" applyFont="1" applyFill="1" applyAlignment="1" applyProtection="1">
      <alignment vertical="center"/>
    </xf>
    <xf numFmtId="0" fontId="38" fillId="0" borderId="0" xfId="0" applyFont="1" applyFill="1" applyBorder="1" applyAlignment="1" applyProtection="1">
      <alignment vertical="center"/>
    </xf>
    <xf numFmtId="184" fontId="38" fillId="0" borderId="0" xfId="0" applyNumberFormat="1" applyFont="1" applyFill="1" applyBorder="1" applyAlignment="1" applyProtection="1">
      <alignment horizontal="right" vertical="center"/>
    </xf>
    <xf numFmtId="0" fontId="4" fillId="0" borderId="0" xfId="0" applyFont="1" applyAlignment="1" applyProtection="1">
      <alignment horizontal="center" vertical="center"/>
    </xf>
    <xf numFmtId="184" fontId="38" fillId="0" borderId="88" xfId="0" applyNumberFormat="1" applyFont="1" applyFill="1" applyBorder="1" applyAlignment="1" applyProtection="1">
      <alignment vertical="center"/>
    </xf>
    <xf numFmtId="183" fontId="38" fillId="0" borderId="0" xfId="0" applyNumberFormat="1" applyFont="1" applyFill="1" applyAlignment="1" applyProtection="1">
      <alignment horizontal="center" vertical="center"/>
    </xf>
    <xf numFmtId="185" fontId="38" fillId="0" borderId="0" xfId="0" applyNumberFormat="1" applyFont="1" applyFill="1" applyAlignment="1" applyProtection="1">
      <alignment horizontal="center" vertical="center"/>
    </xf>
    <xf numFmtId="0" fontId="38" fillId="0" borderId="10" xfId="0" applyFont="1" applyFill="1" applyBorder="1" applyAlignment="1" applyProtection="1">
      <alignment horizontal="center" vertical="center" wrapText="1"/>
    </xf>
    <xf numFmtId="0" fontId="38" fillId="0" borderId="152" xfId="0" applyFont="1" applyFill="1" applyBorder="1" applyAlignment="1" applyProtection="1">
      <alignment horizontal="center" vertical="center" wrapText="1"/>
    </xf>
    <xf numFmtId="0" fontId="38" fillId="0" borderId="88" xfId="0" applyFont="1" applyFill="1" applyBorder="1" applyAlignment="1" applyProtection="1">
      <alignment horizontal="center" vertical="center"/>
    </xf>
    <xf numFmtId="186" fontId="38" fillId="0" borderId="21" xfId="0" applyNumberFormat="1" applyFont="1" applyFill="1" applyBorder="1" applyAlignment="1" applyProtection="1">
      <alignment horizontal="center" vertical="center"/>
    </xf>
    <xf numFmtId="184" fontId="38" fillId="0" borderId="9" xfId="0" applyNumberFormat="1" applyFont="1" applyFill="1" applyBorder="1" applyAlignment="1" applyProtection="1">
      <alignment horizontal="right" vertical="center"/>
    </xf>
    <xf numFmtId="9" fontId="38" fillId="0" borderId="5" xfId="0" applyNumberFormat="1" applyFont="1" applyFill="1" applyBorder="1" applyAlignment="1" applyProtection="1">
      <alignment horizontal="center" vertical="center"/>
    </xf>
    <xf numFmtId="9" fontId="38" fillId="0" borderId="111" xfId="0" applyNumberFormat="1" applyFont="1" applyFill="1" applyBorder="1" applyAlignment="1" applyProtection="1">
      <alignment horizontal="center" vertical="center"/>
    </xf>
    <xf numFmtId="186" fontId="38" fillId="0" borderId="5" xfId="0" applyNumberFormat="1" applyFont="1" applyFill="1" applyBorder="1" applyAlignment="1" applyProtection="1">
      <alignment horizontal="center" vertical="center"/>
    </xf>
    <xf numFmtId="0" fontId="35" fillId="0" borderId="0" xfId="0" applyFont="1" applyFill="1" applyAlignment="1" applyProtection="1">
      <alignment vertical="center"/>
    </xf>
    <xf numFmtId="0" fontId="14" fillId="0" borderId="0" xfId="0" applyFont="1" applyFill="1" applyAlignment="1" applyProtection="1">
      <alignment vertical="center"/>
    </xf>
    <xf numFmtId="0" fontId="14" fillId="0" borderId="49" xfId="0" applyFont="1" applyBorder="1" applyAlignment="1" applyProtection="1">
      <alignment vertical="center"/>
    </xf>
    <xf numFmtId="0" fontId="14" fillId="0" borderId="62" xfId="0" applyFont="1" applyBorder="1" applyAlignment="1" applyProtection="1">
      <alignment vertical="center"/>
    </xf>
    <xf numFmtId="0" fontId="16" fillId="0" borderId="12" xfId="0" applyFont="1" applyFill="1" applyBorder="1" applyAlignment="1" applyProtection="1">
      <alignment horizontal="center" vertical="center"/>
    </xf>
    <xf numFmtId="0" fontId="16" fillId="0" borderId="15" xfId="0" applyFont="1" applyFill="1" applyBorder="1" applyAlignment="1" applyProtection="1">
      <alignment horizontal="center" vertical="center"/>
    </xf>
    <xf numFmtId="0" fontId="16" fillId="0" borderId="0" xfId="0" applyFont="1" applyFill="1" applyBorder="1" applyAlignment="1" applyProtection="1">
      <alignment horizontal="right" shrinkToFit="1"/>
    </xf>
    <xf numFmtId="0" fontId="16" fillId="0" borderId="3"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4" fillId="0" borderId="8" xfId="0" applyFont="1" applyBorder="1" applyAlignment="1" applyProtection="1">
      <alignment vertical="center"/>
    </xf>
    <xf numFmtId="0" fontId="14" fillId="0" borderId="7" xfId="0" applyFont="1" applyBorder="1" applyAlignment="1" applyProtection="1">
      <alignment vertical="center"/>
    </xf>
    <xf numFmtId="184" fontId="38" fillId="0" borderId="6" xfId="0" applyNumberFormat="1" applyFont="1" applyFill="1" applyBorder="1" applyAlignment="1" applyProtection="1">
      <alignment horizontal="right" vertical="center"/>
    </xf>
    <xf numFmtId="0" fontId="14" fillId="0" borderId="0" xfId="0" applyFont="1" applyAlignment="1" applyProtection="1">
      <alignment vertical="center" textRotation="255"/>
    </xf>
    <xf numFmtId="0" fontId="38" fillId="0" borderId="6" xfId="0" applyFont="1" applyFill="1" applyBorder="1" applyAlignment="1" applyProtection="1">
      <alignment horizontal="center" vertical="center"/>
    </xf>
    <xf numFmtId="184" fontId="38" fillId="0" borderId="11" xfId="0" applyNumberFormat="1" applyFont="1" applyFill="1" applyBorder="1" applyAlignment="1" applyProtection="1">
      <alignment horizontal="right" vertical="center"/>
    </xf>
    <xf numFmtId="0" fontId="14" fillId="0" borderId="28" xfId="0" applyFont="1" applyBorder="1" applyAlignment="1" applyProtection="1">
      <alignment vertical="center"/>
    </xf>
    <xf numFmtId="0" fontId="14" fillId="0" borderId="12" xfId="0" applyFont="1" applyBorder="1" applyAlignment="1" applyProtection="1">
      <alignment vertical="center"/>
    </xf>
    <xf numFmtId="0" fontId="14" fillId="0" borderId="36" xfId="0" applyFont="1" applyBorder="1" applyAlignment="1" applyProtection="1">
      <alignment vertical="center"/>
    </xf>
    <xf numFmtId="0" fontId="14" fillId="0" borderId="38" xfId="0" applyFont="1" applyBorder="1" applyAlignment="1" applyProtection="1">
      <alignment vertical="center"/>
    </xf>
    <xf numFmtId="49" fontId="14" fillId="0" borderId="0" xfId="0" applyNumberFormat="1" applyFont="1" applyBorder="1" applyAlignment="1" applyProtection="1">
      <alignment horizontal="center" vertical="center"/>
    </xf>
    <xf numFmtId="0" fontId="21" fillId="0" borderId="37" xfId="0" applyFont="1" applyBorder="1" applyAlignment="1" applyProtection="1">
      <alignment vertical="top" wrapText="1"/>
    </xf>
    <xf numFmtId="0" fontId="16" fillId="0" borderId="8" xfId="0" applyFont="1" applyFill="1" applyBorder="1" applyAlignment="1" applyProtection="1">
      <alignment horizontal="center" vertical="top"/>
    </xf>
    <xf numFmtId="0" fontId="16" fillId="0" borderId="53" xfId="0" applyFont="1" applyFill="1" applyBorder="1" applyAlignment="1" applyProtection="1">
      <alignment horizontal="center" vertical="top"/>
    </xf>
    <xf numFmtId="38" fontId="14" fillId="0" borderId="0" xfId="0" applyNumberFormat="1" applyFont="1" applyAlignment="1" applyProtection="1">
      <alignment vertical="center"/>
    </xf>
    <xf numFmtId="0" fontId="20" fillId="0" borderId="0" xfId="0" applyFont="1" applyBorder="1" applyAlignment="1" applyProtection="1">
      <alignment vertical="center"/>
    </xf>
    <xf numFmtId="0" fontId="16" fillId="0" borderId="0" xfId="0" applyFont="1" applyBorder="1" applyAlignment="1" applyProtection="1">
      <alignment vertical="center"/>
    </xf>
    <xf numFmtId="0" fontId="16" fillId="0" borderId="0" xfId="0" applyFont="1" applyBorder="1" applyAlignment="1" applyProtection="1">
      <alignment vertical="center" wrapText="1" shrinkToFit="1"/>
    </xf>
    <xf numFmtId="0" fontId="16" fillId="0" borderId="2" xfId="0" applyFont="1" applyBorder="1" applyAlignment="1" applyProtection="1">
      <alignment vertical="center" wrapText="1" shrinkToFit="1"/>
    </xf>
    <xf numFmtId="0" fontId="16" fillId="0" borderId="9" xfId="0" applyFont="1" applyFill="1" applyBorder="1" applyAlignment="1" applyProtection="1">
      <alignment horizontal="center" vertical="center"/>
    </xf>
    <xf numFmtId="182" fontId="14" fillId="0" borderId="0" xfId="0" applyNumberFormat="1" applyFont="1" applyAlignment="1" applyProtection="1">
      <alignment vertical="center" shrinkToFit="1"/>
    </xf>
    <xf numFmtId="0" fontId="11" fillId="0" borderId="0" xfId="0" applyFont="1" applyAlignment="1" applyProtection="1">
      <alignment vertical="center"/>
    </xf>
    <xf numFmtId="0" fontId="11" fillId="0" borderId="0" xfId="0" applyNumberFormat="1" applyFont="1" applyAlignment="1" applyProtection="1">
      <alignment vertical="center"/>
    </xf>
    <xf numFmtId="0" fontId="4" fillId="0" borderId="0" xfId="0" applyFont="1" applyAlignment="1" applyProtection="1">
      <alignment vertical="center"/>
    </xf>
    <xf numFmtId="0" fontId="14" fillId="0" borderId="0" xfId="0" applyFont="1" applyAlignment="1" applyProtection="1">
      <alignment vertical="center"/>
    </xf>
    <xf numFmtId="0" fontId="14" fillId="0" borderId="0" xfId="0" applyFont="1" applyBorder="1" applyAlignment="1" applyProtection="1">
      <alignment vertical="center"/>
    </xf>
    <xf numFmtId="0" fontId="0" fillId="0" borderId="0" xfId="0" applyProtection="1"/>
    <xf numFmtId="0" fontId="50" fillId="0" borderId="0" xfId="0" applyFont="1" applyProtection="1"/>
    <xf numFmtId="0" fontId="4" fillId="0" borderId="0" xfId="0" applyFont="1" applyBorder="1" applyAlignment="1" applyProtection="1">
      <alignment vertical="center"/>
    </xf>
    <xf numFmtId="0" fontId="11" fillId="0" borderId="0" xfId="0" applyFont="1" applyBorder="1" applyAlignment="1" applyProtection="1">
      <alignment vertical="center"/>
    </xf>
    <xf numFmtId="0" fontId="11" fillId="0" borderId="6" xfId="0" applyFont="1" applyBorder="1" applyAlignment="1" applyProtection="1">
      <alignment vertical="center"/>
    </xf>
    <xf numFmtId="0" fontId="11" fillId="0" borderId="13" xfId="0" applyFont="1" applyBorder="1" applyAlignment="1" applyProtection="1">
      <alignment vertical="center"/>
    </xf>
    <xf numFmtId="0" fontId="15" fillId="0" borderId="85" xfId="0" applyFont="1" applyBorder="1" applyAlignment="1" applyProtection="1">
      <alignment vertical="top"/>
    </xf>
    <xf numFmtId="0" fontId="15" fillId="0" borderId="4" xfId="0" applyFont="1" applyBorder="1" applyAlignment="1" applyProtection="1">
      <alignment vertical="top"/>
    </xf>
    <xf numFmtId="0" fontId="14" fillId="0" borderId="8" xfId="0" applyFont="1" applyFill="1" applyBorder="1" applyAlignment="1" applyProtection="1">
      <alignment vertical="center"/>
    </xf>
    <xf numFmtId="0" fontId="14" fillId="0" borderId="7" xfId="0" applyFont="1" applyFill="1" applyBorder="1" applyAlignment="1" applyProtection="1">
      <alignment vertical="top" shrinkToFit="1"/>
    </xf>
    <xf numFmtId="0" fontId="14" fillId="0" borderId="7" xfId="0" applyFont="1" applyFill="1" applyBorder="1" applyAlignment="1" applyProtection="1">
      <alignment vertical="center"/>
    </xf>
    <xf numFmtId="0" fontId="14" fillId="0" borderId="4" xfId="0" applyFont="1" applyBorder="1" applyAlignment="1" applyProtection="1">
      <alignment vertical="center"/>
    </xf>
    <xf numFmtId="0" fontId="15" fillId="0" borderId="104" xfId="0" applyFont="1" applyBorder="1" applyAlignment="1" applyProtection="1">
      <alignment vertical="top"/>
    </xf>
    <xf numFmtId="0" fontId="15" fillId="0" borderId="87" xfId="0" applyFont="1" applyBorder="1" applyAlignment="1" applyProtection="1">
      <alignment vertical="top"/>
    </xf>
    <xf numFmtId="0" fontId="15" fillId="0" borderId="105" xfId="0" applyFont="1" applyBorder="1" applyAlignment="1" applyProtection="1">
      <alignment vertical="top"/>
    </xf>
    <xf numFmtId="0" fontId="15" fillId="0" borderId="3" xfId="0" applyFont="1" applyBorder="1" applyAlignment="1" applyProtection="1">
      <alignment vertical="top"/>
    </xf>
    <xf numFmtId="0" fontId="20" fillId="0" borderId="0" xfId="0" applyFont="1" applyFill="1" applyBorder="1" applyAlignment="1" applyProtection="1">
      <alignment horizontal="center" vertical="center"/>
    </xf>
    <xf numFmtId="0" fontId="11" fillId="0" borderId="15" xfId="0" applyFont="1" applyFill="1" applyBorder="1" applyAlignment="1" applyProtection="1">
      <alignment vertical="top"/>
    </xf>
    <xf numFmtId="0" fontId="11" fillId="0" borderId="0" xfId="0" applyFont="1" applyFill="1" applyBorder="1" applyAlignment="1" applyProtection="1">
      <alignment horizontal="left" vertical="top"/>
    </xf>
    <xf numFmtId="38" fontId="14" fillId="0" borderId="86" xfId="4" applyFont="1" applyBorder="1" applyAlignment="1" applyProtection="1">
      <alignment vertical="center"/>
    </xf>
    <xf numFmtId="0" fontId="14" fillId="0" borderId="106" xfId="0" applyFont="1" applyBorder="1" applyAlignment="1" applyProtection="1">
      <alignment vertical="center"/>
    </xf>
    <xf numFmtId="0" fontId="14" fillId="0" borderId="86" xfId="0" applyFont="1" applyBorder="1" applyAlignment="1" applyProtection="1">
      <alignment vertical="center"/>
    </xf>
    <xf numFmtId="0" fontId="4" fillId="0" borderId="12" xfId="0" applyFont="1" applyBorder="1" applyAlignment="1" applyProtection="1">
      <alignment vertical="center"/>
    </xf>
    <xf numFmtId="0" fontId="46" fillId="0" borderId="0" xfId="0" applyFont="1" applyAlignment="1" applyProtection="1">
      <alignment horizontal="center" vertical="center"/>
    </xf>
    <xf numFmtId="0" fontId="46" fillId="0" borderId="0" xfId="0" applyFont="1" applyAlignment="1" applyProtection="1">
      <alignment horizontal="left" vertical="center"/>
    </xf>
    <xf numFmtId="0" fontId="6" fillId="0" borderId="0" xfId="0" applyFont="1" applyAlignment="1" applyProtection="1">
      <alignment horizontal="center" vertical="center"/>
    </xf>
    <xf numFmtId="0" fontId="6" fillId="0" borderId="0" xfId="0" applyFont="1" applyAlignment="1" applyProtection="1">
      <alignment horizontal="left" vertical="center"/>
    </xf>
    <xf numFmtId="0" fontId="9" fillId="0" borderId="0" xfId="0" applyFont="1" applyAlignment="1" applyProtection="1">
      <alignment horizontal="left" vertical="top"/>
    </xf>
    <xf numFmtId="0" fontId="6" fillId="0" borderId="0" xfId="0" applyFont="1" applyBorder="1" applyAlignment="1" applyProtection="1">
      <alignment vertical="center"/>
    </xf>
    <xf numFmtId="0" fontId="6" fillId="0" borderId="0" xfId="0" applyFont="1" applyBorder="1" applyAlignment="1" applyProtection="1">
      <alignment vertical="center" justifyLastLine="1"/>
    </xf>
    <xf numFmtId="0" fontId="9" fillId="0" borderId="0" xfId="0" applyFont="1" applyAlignment="1" applyProtection="1">
      <alignment horizontal="center"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left" vertical="center"/>
    </xf>
    <xf numFmtId="178" fontId="6" fillId="0" borderId="53" xfId="2" applyNumberFormat="1" applyFont="1" applyFill="1" applyBorder="1" applyAlignment="1" applyProtection="1">
      <alignment horizontal="center" vertical="center"/>
    </xf>
    <xf numFmtId="178" fontId="6" fillId="0" borderId="8" xfId="2" applyNumberFormat="1" applyFont="1" applyFill="1" applyBorder="1" applyAlignment="1" applyProtection="1">
      <alignment horizontal="center" vertical="center"/>
    </xf>
    <xf numFmtId="0" fontId="6" fillId="0" borderId="0" xfId="0" applyFont="1" applyBorder="1" applyAlignment="1" applyProtection="1">
      <alignment horizontal="left" vertical="center"/>
    </xf>
    <xf numFmtId="180" fontId="6" fillId="0" borderId="0" xfId="2" applyNumberFormat="1" applyFont="1" applyFill="1" applyBorder="1" applyAlignment="1" applyProtection="1">
      <alignment horizontal="center" vertical="center" wrapText="1"/>
    </xf>
    <xf numFmtId="180" fontId="6" fillId="0" borderId="0" xfId="2" applyNumberFormat="1" applyFont="1" applyFill="1" applyBorder="1" applyAlignment="1" applyProtection="1">
      <alignment vertical="center"/>
    </xf>
    <xf numFmtId="0" fontId="6" fillId="0" borderId="0" xfId="0" applyFont="1" applyAlignment="1" applyProtection="1">
      <alignment horizontal="left" vertical="top"/>
    </xf>
    <xf numFmtId="0" fontId="6" fillId="0" borderId="0" xfId="0" applyFont="1" applyBorder="1" applyAlignment="1" applyProtection="1">
      <alignment horizontal="center" vertical="center"/>
    </xf>
    <xf numFmtId="49" fontId="14" fillId="0" borderId="0" xfId="0" applyNumberFormat="1" applyFont="1" applyAlignment="1" applyProtection="1">
      <alignment vertical="center"/>
    </xf>
    <xf numFmtId="0" fontId="15" fillId="0" borderId="0" xfId="0" applyFont="1" applyBorder="1" applyAlignment="1" applyProtection="1">
      <alignment vertical="top"/>
    </xf>
    <xf numFmtId="0" fontId="14" fillId="0" borderId="87" xfId="0" applyFont="1" applyBorder="1" applyAlignment="1" applyProtection="1">
      <alignment vertical="center"/>
    </xf>
    <xf numFmtId="49" fontId="11" fillId="0" borderId="0" xfId="0" applyNumberFormat="1" applyFont="1" applyAlignment="1" applyProtection="1">
      <alignment vertical="center" shrinkToFit="1"/>
    </xf>
    <xf numFmtId="0" fontId="14" fillId="0" borderId="0" xfId="0" applyFont="1" applyAlignment="1" applyProtection="1">
      <alignment vertical="center"/>
    </xf>
    <xf numFmtId="0" fontId="14" fillId="0" borderId="0" xfId="0" applyFont="1" applyBorder="1" applyAlignment="1" applyProtection="1">
      <alignment vertical="center"/>
    </xf>
    <xf numFmtId="0" fontId="14" fillId="0" borderId="0" xfId="0" applyFont="1" applyFill="1" applyBorder="1" applyAlignment="1" applyProtection="1">
      <alignment horizontal="right" shrinkToFit="1"/>
    </xf>
    <xf numFmtId="0" fontId="14" fillId="0" borderId="0" xfId="0" applyNumberFormat="1" applyFont="1" applyAlignment="1" applyProtection="1">
      <alignment vertical="center"/>
    </xf>
    <xf numFmtId="38" fontId="14" fillId="0" borderId="0" xfId="4" applyFont="1" applyAlignment="1" applyProtection="1">
      <alignment vertical="center" shrinkToFit="1"/>
    </xf>
    <xf numFmtId="0" fontId="14" fillId="0" borderId="0" xfId="0" applyNumberFormat="1" applyFont="1" applyAlignment="1" applyProtection="1">
      <alignment vertical="center" shrinkToFit="1"/>
    </xf>
    <xf numFmtId="38" fontId="14" fillId="0" borderId="0" xfId="0" applyNumberFormat="1" applyFont="1" applyAlignment="1" applyProtection="1">
      <alignment vertical="center" shrinkToFit="1"/>
    </xf>
    <xf numFmtId="0" fontId="14" fillId="0" borderId="0" xfId="0" applyNumberFormat="1" applyFont="1" applyAlignment="1" applyProtection="1">
      <alignment horizontal="center" vertical="center" shrinkToFit="1"/>
    </xf>
    <xf numFmtId="0" fontId="4" fillId="0" borderId="0" xfId="0" applyFont="1" applyAlignment="1" applyProtection="1">
      <alignment vertical="center"/>
    </xf>
    <xf numFmtId="0" fontId="14" fillId="0" borderId="0" xfId="0" applyFont="1" applyAlignment="1" applyProtection="1">
      <alignment vertical="center"/>
    </xf>
    <xf numFmtId="0" fontId="14" fillId="0" borderId="0" xfId="0" applyFont="1" applyBorder="1" applyAlignment="1" applyProtection="1">
      <alignment horizontal="center" vertical="center" shrinkToFit="1"/>
    </xf>
    <xf numFmtId="0" fontId="14" fillId="0" borderId="4" xfId="0" applyFont="1" applyBorder="1" applyAlignment="1" applyProtection="1">
      <alignment horizontal="center" vertical="center" shrinkToFit="1"/>
    </xf>
    <xf numFmtId="0" fontId="14" fillId="0" borderId="0" xfId="0" applyFont="1" applyBorder="1" applyAlignment="1" applyProtection="1">
      <alignment horizontal="center" vertical="center"/>
    </xf>
    <xf numFmtId="0" fontId="14" fillId="0" borderId="0" xfId="0" applyFont="1" applyBorder="1" applyAlignment="1" applyProtection="1">
      <alignment horizontal="left" vertical="center" shrinkToFit="1"/>
    </xf>
    <xf numFmtId="0" fontId="11" fillId="0" borderId="12" xfId="0" applyFont="1" applyFill="1" applyBorder="1" applyAlignment="1" applyProtection="1">
      <alignment vertical="top"/>
    </xf>
    <xf numFmtId="0" fontId="14" fillId="0" borderId="12"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14" fillId="0" borderId="0" xfId="0" applyFont="1" applyFill="1" applyBorder="1" applyAlignment="1" applyProtection="1">
      <alignment vertical="center"/>
    </xf>
    <xf numFmtId="0" fontId="14" fillId="0" borderId="0" xfId="0" applyFont="1" applyFill="1" applyBorder="1" applyAlignment="1" applyProtection="1">
      <alignment vertical="center" shrinkToFit="1"/>
    </xf>
    <xf numFmtId="38" fontId="27" fillId="0" borderId="0" xfId="4" applyFont="1" applyFill="1" applyBorder="1" applyAlignment="1" applyProtection="1">
      <alignment vertical="center"/>
      <protection locked="0"/>
    </xf>
    <xf numFmtId="0" fontId="31" fillId="0" borderId="0" xfId="0" applyFont="1" applyBorder="1" applyAlignment="1"/>
    <xf numFmtId="0" fontId="14" fillId="0" borderId="0" xfId="0" applyFont="1" applyFill="1" applyBorder="1" applyAlignment="1">
      <alignment vertical="center"/>
    </xf>
    <xf numFmtId="0" fontId="16" fillId="0" borderId="0" xfId="0" applyFont="1" applyFill="1" applyBorder="1" applyAlignment="1">
      <alignment shrinkToFit="1"/>
    </xf>
    <xf numFmtId="0" fontId="16"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xf numFmtId="0" fontId="16" fillId="0" borderId="0" xfId="0" applyFont="1" applyFill="1" applyBorder="1" applyAlignment="1">
      <alignment vertical="center" wrapText="1"/>
    </xf>
    <xf numFmtId="0" fontId="11" fillId="0" borderId="0" xfId="0" applyFont="1" applyFill="1" applyBorder="1" applyAlignment="1">
      <alignment vertical="center" textRotation="255" wrapText="1"/>
    </xf>
    <xf numFmtId="0" fontId="17" fillId="0" borderId="0" xfId="0" applyFont="1" applyFill="1" applyBorder="1" applyAlignment="1">
      <alignment vertical="top"/>
    </xf>
    <xf numFmtId="0" fontId="16" fillId="0" borderId="0" xfId="0" applyFont="1" applyFill="1" applyBorder="1" applyAlignment="1">
      <alignment vertical="center" textRotation="255"/>
    </xf>
    <xf numFmtId="0" fontId="14" fillId="0" borderId="0" xfId="0" applyFont="1" applyFill="1" applyBorder="1" applyAlignment="1">
      <alignment horizontal="center" vertical="center"/>
    </xf>
    <xf numFmtId="0" fontId="14" fillId="0" borderId="0" xfId="0" applyFont="1" applyBorder="1" applyAlignment="1">
      <alignment horizontal="center" vertical="center"/>
    </xf>
    <xf numFmtId="0" fontId="16" fillId="0" borderId="0" xfId="0" applyFont="1" applyBorder="1" applyAlignment="1">
      <alignment horizontal="right" vertical="center"/>
    </xf>
    <xf numFmtId="0" fontId="11" fillId="0" borderId="0"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xf>
    <xf numFmtId="0" fontId="16"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16" fillId="0" borderId="0" xfId="0" applyFont="1" applyFill="1" applyBorder="1" applyAlignment="1">
      <alignment horizontal="right" vertical="center"/>
    </xf>
    <xf numFmtId="0" fontId="16" fillId="0" borderId="0" xfId="0" applyFont="1" applyFill="1" applyBorder="1" applyAlignment="1">
      <alignment horizontal="right" shrinkToFit="1"/>
    </xf>
    <xf numFmtId="0" fontId="17" fillId="0" borderId="0" xfId="0" applyFont="1" applyFill="1" applyBorder="1" applyAlignment="1">
      <alignment horizontal="center" vertical="top"/>
    </xf>
    <xf numFmtId="0" fontId="11" fillId="0" borderId="0" xfId="0" applyFont="1" applyFill="1" applyBorder="1" applyAlignment="1">
      <alignment horizontal="center"/>
    </xf>
    <xf numFmtId="0" fontId="55" fillId="0" borderId="0" xfId="0" applyFont="1" applyFill="1" applyBorder="1" applyAlignment="1">
      <alignment vertical="center"/>
    </xf>
    <xf numFmtId="0" fontId="56" fillId="0" borderId="1" xfId="0" applyFont="1" applyBorder="1" applyAlignment="1" applyProtection="1">
      <alignment vertical="center" wrapText="1"/>
    </xf>
    <xf numFmtId="0" fontId="16" fillId="0" borderId="7" xfId="0" applyFont="1" applyFill="1" applyBorder="1" applyAlignment="1">
      <alignment shrinkToFit="1"/>
    </xf>
    <xf numFmtId="0" fontId="15" fillId="0" borderId="7" xfId="0" applyFont="1" applyBorder="1" applyAlignment="1"/>
    <xf numFmtId="0" fontId="15" fillId="0" borderId="7" xfId="0" applyFont="1" applyFill="1" applyBorder="1" applyAlignment="1">
      <alignment shrinkToFit="1"/>
    </xf>
    <xf numFmtId="0" fontId="15" fillId="0" borderId="183" xfId="0" applyFont="1" applyBorder="1" applyAlignment="1"/>
    <xf numFmtId="0" fontId="14" fillId="0" borderId="14" xfId="0" applyFont="1" applyBorder="1" applyAlignment="1" applyProtection="1">
      <alignment vertical="center"/>
    </xf>
    <xf numFmtId="184" fontId="38" fillId="0" borderId="5" xfId="0" applyNumberFormat="1" applyFont="1" applyFill="1" applyBorder="1" applyAlignment="1" applyProtection="1">
      <alignment horizontal="right" vertical="center"/>
    </xf>
    <xf numFmtId="184" fontId="38" fillId="0" borderId="8" xfId="0" applyNumberFormat="1" applyFont="1" applyFill="1" applyBorder="1" applyAlignment="1" applyProtection="1">
      <alignment horizontal="right" vertical="center"/>
    </xf>
    <xf numFmtId="184" fontId="38" fillId="0" borderId="88" xfId="0" applyNumberFormat="1" applyFont="1" applyFill="1" applyBorder="1" applyAlignment="1" applyProtection="1">
      <alignment horizontal="right" vertical="center"/>
    </xf>
    <xf numFmtId="184" fontId="38" fillId="0" borderId="0" xfId="0" applyNumberFormat="1" applyFont="1" applyFill="1" applyBorder="1" applyAlignment="1" applyProtection="1">
      <alignment horizontal="right" vertical="center"/>
    </xf>
    <xf numFmtId="0" fontId="38" fillId="0" borderId="0" xfId="0" applyFont="1" applyFill="1" applyBorder="1" applyAlignment="1" applyProtection="1">
      <alignment horizontal="center" vertical="center" wrapText="1"/>
    </xf>
    <xf numFmtId="186" fontId="38" fillId="0" borderId="0" xfId="0" applyNumberFormat="1" applyFont="1" applyFill="1" applyBorder="1" applyAlignment="1" applyProtection="1">
      <alignment horizontal="center" vertical="center"/>
    </xf>
    <xf numFmtId="9" fontId="38" fillId="0" borderId="0" xfId="0" applyNumberFormat="1" applyFont="1" applyFill="1" applyBorder="1" applyAlignment="1" applyProtection="1">
      <alignment horizontal="center" vertical="center"/>
    </xf>
    <xf numFmtId="0" fontId="38" fillId="0" borderId="5" xfId="0" applyFont="1" applyFill="1" applyBorder="1" applyAlignment="1" applyProtection="1">
      <alignment horizontal="center" vertical="center"/>
    </xf>
    <xf numFmtId="0" fontId="4" fillId="0" borderId="0" xfId="0" applyFont="1" applyBorder="1" applyAlignment="1" applyProtection="1">
      <alignment horizontal="center" vertical="center"/>
    </xf>
    <xf numFmtId="184" fontId="38" fillId="0" borderId="5" xfId="0" applyNumberFormat="1" applyFont="1" applyFill="1" applyBorder="1" applyAlignment="1" applyProtection="1">
      <alignment horizontal="center" vertical="center"/>
    </xf>
    <xf numFmtId="184" fontId="38" fillId="0" borderId="0" xfId="0" applyNumberFormat="1" applyFont="1" applyFill="1" applyBorder="1" applyAlignment="1" applyProtection="1">
      <alignment vertical="center"/>
    </xf>
    <xf numFmtId="0" fontId="38" fillId="0" borderId="5" xfId="0" applyFont="1" applyFill="1" applyBorder="1" applyAlignment="1" applyProtection="1">
      <alignment horizontal="center" vertical="center"/>
    </xf>
    <xf numFmtId="184" fontId="38" fillId="0" borderId="88" xfId="0" applyNumberFormat="1" applyFont="1" applyFill="1" applyBorder="1" applyAlignment="1" applyProtection="1">
      <alignment vertical="center"/>
    </xf>
    <xf numFmtId="0" fontId="38" fillId="0" borderId="152" xfId="0" applyFont="1" applyFill="1" applyBorder="1" applyAlignment="1" applyProtection="1">
      <alignment horizontal="center" vertical="center" wrapText="1"/>
    </xf>
    <xf numFmtId="0" fontId="38" fillId="0" borderId="88" xfId="0" applyFont="1" applyFill="1" applyBorder="1" applyAlignment="1" applyProtection="1">
      <alignment horizontal="center" vertical="center"/>
    </xf>
    <xf numFmtId="186" fontId="38" fillId="0" borderId="21" xfId="0" applyNumberFormat="1" applyFont="1" applyFill="1" applyBorder="1" applyAlignment="1" applyProtection="1">
      <alignment horizontal="center" vertical="center"/>
    </xf>
    <xf numFmtId="184" fontId="38" fillId="0" borderId="9" xfId="0" applyNumberFormat="1" applyFont="1" applyFill="1" applyBorder="1" applyAlignment="1" applyProtection="1">
      <alignment horizontal="right" vertical="center"/>
    </xf>
    <xf numFmtId="9" fontId="38" fillId="0" borderId="111" xfId="0" applyNumberFormat="1" applyFont="1" applyFill="1" applyBorder="1" applyAlignment="1" applyProtection="1">
      <alignment horizontal="center" vertical="center"/>
    </xf>
    <xf numFmtId="186" fontId="38" fillId="0" borderId="5" xfId="0" applyNumberFormat="1" applyFont="1" applyFill="1" applyBorder="1" applyAlignment="1" applyProtection="1">
      <alignment horizontal="center" vertical="center"/>
    </xf>
    <xf numFmtId="184" fontId="38" fillId="0" borderId="5" xfId="0" applyNumberFormat="1" applyFont="1" applyFill="1" applyBorder="1" applyAlignment="1" applyProtection="1">
      <alignment horizontal="right" vertical="center"/>
    </xf>
    <xf numFmtId="184" fontId="38" fillId="0" borderId="8" xfId="0" applyNumberFormat="1" applyFont="1" applyFill="1" applyBorder="1" applyAlignment="1" applyProtection="1">
      <alignment horizontal="right" vertical="center"/>
    </xf>
    <xf numFmtId="184" fontId="38" fillId="0" borderId="88" xfId="0" applyNumberFormat="1" applyFont="1" applyFill="1" applyBorder="1" applyAlignment="1" applyProtection="1">
      <alignment horizontal="right" vertical="center"/>
    </xf>
    <xf numFmtId="0" fontId="14" fillId="0" borderId="0" xfId="0" applyFont="1" applyAlignment="1" applyProtection="1">
      <alignment vertical="center"/>
    </xf>
    <xf numFmtId="0" fontId="14" fillId="0" borderId="0" xfId="0" applyFont="1" applyBorder="1" applyAlignment="1" applyProtection="1">
      <alignment horizontal="center" vertical="center"/>
    </xf>
    <xf numFmtId="0" fontId="14" fillId="0" borderId="0" xfId="0" applyFont="1" applyFill="1" applyBorder="1" applyAlignment="1" applyProtection="1">
      <alignment horizontal="center" vertical="center"/>
    </xf>
    <xf numFmtId="0" fontId="4" fillId="0" borderId="0" xfId="0" applyFont="1" applyAlignment="1" applyProtection="1">
      <alignment vertical="center"/>
    </xf>
    <xf numFmtId="184" fontId="38" fillId="0" borderId="5" xfId="0" applyNumberFormat="1" applyFont="1" applyFill="1" applyBorder="1" applyAlignment="1" applyProtection="1">
      <alignment horizontal="right" vertical="center"/>
    </xf>
    <xf numFmtId="184" fontId="38" fillId="0" borderId="8" xfId="0" applyNumberFormat="1" applyFont="1" applyFill="1" applyBorder="1" applyAlignment="1" applyProtection="1">
      <alignment horizontal="right" vertical="center"/>
    </xf>
    <xf numFmtId="184" fontId="38" fillId="0" borderId="88" xfId="0" applyNumberFormat="1" applyFont="1" applyFill="1" applyBorder="1" applyAlignment="1" applyProtection="1">
      <alignment horizontal="right" vertical="center"/>
    </xf>
    <xf numFmtId="0" fontId="16" fillId="0" borderId="31" xfId="0" applyFont="1" applyFill="1" applyBorder="1" applyAlignment="1" applyProtection="1">
      <alignment horizontal="center" shrinkToFit="1"/>
    </xf>
    <xf numFmtId="0" fontId="16" fillId="0" borderId="3" xfId="0" applyFont="1" applyFill="1" applyBorder="1" applyAlignment="1" applyProtection="1">
      <alignment horizontal="center" shrinkToFit="1"/>
    </xf>
    <xf numFmtId="0" fontId="16" fillId="0" borderId="34" xfId="0" applyFont="1" applyFill="1" applyBorder="1" applyAlignment="1" applyProtection="1">
      <alignment horizontal="center" shrinkToFit="1"/>
    </xf>
    <xf numFmtId="0" fontId="16" fillId="0" borderId="35" xfId="0" applyFont="1" applyFill="1" applyBorder="1" applyAlignment="1" applyProtection="1">
      <alignment horizontal="center" shrinkToFit="1"/>
    </xf>
    <xf numFmtId="0" fontId="14" fillId="0" borderId="2" xfId="0" applyFont="1" applyBorder="1" applyAlignment="1" applyProtection="1">
      <alignment vertical="center"/>
    </xf>
    <xf numFmtId="0" fontId="16" fillId="0" borderId="4" xfId="0" applyFont="1" applyFill="1" applyBorder="1" applyAlignment="1" applyProtection="1">
      <alignment horizontal="center" shrinkToFit="1"/>
    </xf>
    <xf numFmtId="0" fontId="16" fillId="0" borderId="33" xfId="0" applyFont="1" applyFill="1" applyBorder="1" applyAlignment="1" applyProtection="1">
      <alignment horizontal="center" shrinkToFit="1"/>
    </xf>
    <xf numFmtId="186" fontId="38" fillId="0" borderId="5" xfId="0" applyNumberFormat="1" applyFont="1" applyFill="1" applyBorder="1" applyAlignment="1" applyProtection="1">
      <alignment horizontal="center" vertical="center"/>
    </xf>
    <xf numFmtId="9" fontId="38" fillId="0" borderId="5" xfId="0" applyNumberFormat="1" applyFont="1" applyFill="1" applyBorder="1" applyAlignment="1" applyProtection="1">
      <alignment horizontal="center" vertical="center"/>
    </xf>
    <xf numFmtId="0" fontId="16" fillId="0" borderId="52" xfId="0" applyFont="1" applyFill="1" applyBorder="1" applyAlignment="1" applyProtection="1">
      <alignment horizontal="center" shrinkToFit="1"/>
    </xf>
    <xf numFmtId="38" fontId="4" fillId="0" borderId="0" xfId="4" applyFont="1" applyAlignment="1" applyProtection="1">
      <alignment vertical="center"/>
    </xf>
    <xf numFmtId="0" fontId="17" fillId="0" borderId="33" xfId="0" applyFont="1" applyBorder="1" applyAlignment="1">
      <alignment horizontal="center"/>
    </xf>
    <xf numFmtId="0" fontId="11" fillId="0" borderId="41" xfId="0" applyFont="1" applyFill="1" applyBorder="1" applyAlignment="1" applyProtection="1">
      <alignment vertical="center"/>
    </xf>
    <xf numFmtId="0" fontId="11" fillId="0" borderId="1" xfId="0" applyFont="1" applyFill="1" applyBorder="1" applyAlignment="1" applyProtection="1">
      <alignment vertical="center"/>
    </xf>
    <xf numFmtId="0" fontId="4" fillId="5" borderId="36" xfId="0" applyFont="1" applyFill="1" applyBorder="1" applyAlignment="1" applyProtection="1">
      <alignment vertical="center"/>
    </xf>
    <xf numFmtId="0" fontId="4" fillId="5" borderId="0" xfId="0" applyFont="1" applyFill="1" applyBorder="1" applyAlignment="1" applyProtection="1">
      <alignment vertical="center"/>
    </xf>
    <xf numFmtId="0" fontId="4" fillId="5" borderId="37"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2" xfId="0" applyFont="1" applyFill="1" applyBorder="1" applyAlignment="1" applyProtection="1">
      <alignment vertical="center"/>
    </xf>
    <xf numFmtId="0" fontId="58"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14" fillId="0" borderId="0" xfId="0" applyFont="1" applyAlignment="1" applyProtection="1">
      <alignment vertical="center"/>
    </xf>
    <xf numFmtId="0" fontId="38" fillId="0" borderId="0" xfId="0" applyFont="1" applyFill="1" applyBorder="1" applyAlignment="1" applyProtection="1">
      <alignment horizontal="center" vertical="center"/>
    </xf>
    <xf numFmtId="183" fontId="38" fillId="0" borderId="0" xfId="0" applyNumberFormat="1" applyFont="1" applyFill="1" applyBorder="1" applyAlignment="1" applyProtection="1">
      <alignment horizontal="center" vertical="center"/>
    </xf>
    <xf numFmtId="184" fontId="38" fillId="0" borderId="0" xfId="0" applyNumberFormat="1" applyFont="1" applyFill="1" applyBorder="1" applyAlignment="1" applyProtection="1">
      <alignment horizontal="right" vertical="center"/>
    </xf>
    <xf numFmtId="0" fontId="4" fillId="0" borderId="0" xfId="0" applyFont="1" applyAlignment="1" applyProtection="1">
      <alignment vertical="center"/>
    </xf>
    <xf numFmtId="38" fontId="4" fillId="0" borderId="0" xfId="4" applyFont="1" applyAlignment="1" applyProtection="1">
      <alignment vertical="center"/>
    </xf>
    <xf numFmtId="0" fontId="60" fillId="2" borderId="7" xfId="0" applyFont="1" applyFill="1" applyBorder="1" applyAlignment="1" applyProtection="1">
      <alignment horizontal="center" vertical="center"/>
      <protection locked="0"/>
    </xf>
    <xf numFmtId="0" fontId="14" fillId="0" borderId="0" xfId="0" applyNumberFormat="1" applyFont="1" applyAlignment="1" applyProtection="1">
      <alignment vertical="center" shrinkToFit="1"/>
    </xf>
    <xf numFmtId="38" fontId="0" fillId="0" borderId="0" xfId="4" applyFont="1" applyFill="1" applyAlignment="1" applyProtection="1">
      <alignment horizontal="right"/>
    </xf>
    <xf numFmtId="0" fontId="14" fillId="3" borderId="0" xfId="0" applyNumberFormat="1" applyFont="1" applyFill="1" applyAlignment="1" applyProtection="1">
      <alignment horizontal="center" vertical="center" shrinkToFit="1"/>
    </xf>
    <xf numFmtId="38" fontId="14" fillId="3" borderId="0" xfId="0" applyNumberFormat="1" applyFont="1" applyFill="1" applyAlignment="1" applyProtection="1">
      <alignment vertical="center" shrinkToFit="1"/>
    </xf>
    <xf numFmtId="0" fontId="14" fillId="3" borderId="0" xfId="0" applyNumberFormat="1" applyFont="1" applyFill="1" applyAlignment="1" applyProtection="1">
      <alignment horizontal="right" vertical="center" shrinkToFit="1"/>
    </xf>
    <xf numFmtId="0" fontId="14" fillId="6" borderId="0" xfId="0" applyNumberFormat="1" applyFont="1" applyFill="1" applyAlignment="1" applyProtection="1">
      <alignment vertical="center" shrinkToFit="1"/>
    </xf>
    <xf numFmtId="38" fontId="14" fillId="3" borderId="0" xfId="4" applyFont="1" applyFill="1" applyAlignment="1" applyProtection="1">
      <alignment vertical="center" shrinkToFit="1"/>
    </xf>
    <xf numFmtId="182" fontId="14" fillId="3" borderId="0" xfId="0" applyNumberFormat="1" applyFont="1" applyFill="1" applyAlignment="1" applyProtection="1">
      <alignment vertical="center" shrinkToFit="1"/>
    </xf>
    <xf numFmtId="0" fontId="4" fillId="3" borderId="0" xfId="0" applyFont="1" applyFill="1" applyAlignment="1" applyProtection="1">
      <alignment horizontal="center" vertical="center"/>
    </xf>
    <xf numFmtId="0" fontId="13" fillId="0" borderId="0" xfId="0" applyNumberFormat="1" applyFont="1" applyAlignment="1" applyProtection="1">
      <alignment vertical="center" shrinkToFit="1"/>
    </xf>
    <xf numFmtId="0" fontId="4" fillId="0" borderId="0" xfId="0" applyNumberFormat="1" applyFont="1" applyAlignment="1" applyProtection="1">
      <alignment vertical="center" shrinkToFit="1"/>
    </xf>
    <xf numFmtId="0" fontId="14" fillId="0" borderId="0" xfId="0" applyNumberFormat="1" applyFont="1" applyAlignment="1" applyProtection="1">
      <alignment horizontal="center" vertical="center" shrinkToFit="1"/>
    </xf>
    <xf numFmtId="0" fontId="16" fillId="0" borderId="4" xfId="0" applyFont="1" applyFill="1" applyBorder="1" applyAlignment="1" applyProtection="1">
      <alignment horizontal="center" shrinkToFit="1"/>
    </xf>
    <xf numFmtId="0" fontId="16" fillId="0" borderId="7" xfId="0" applyFont="1" applyFill="1" applyBorder="1" applyAlignment="1" applyProtection="1">
      <alignment horizontal="center" shrinkToFit="1"/>
    </xf>
    <xf numFmtId="0" fontId="16" fillId="0" borderId="33" xfId="0" applyFont="1" applyFill="1" applyBorder="1" applyAlignment="1" applyProtection="1">
      <alignment horizontal="center" shrinkToFit="1"/>
    </xf>
    <xf numFmtId="38" fontId="27" fillId="0" borderId="7" xfId="4" applyFont="1" applyFill="1" applyBorder="1" applyAlignment="1" applyProtection="1">
      <alignment horizontal="center" shrinkToFit="1"/>
      <protection locked="0"/>
    </xf>
    <xf numFmtId="38" fontId="14" fillId="0" borderId="33" xfId="4" applyFont="1" applyBorder="1" applyAlignment="1" applyProtection="1">
      <alignment shrinkToFit="1"/>
    </xf>
    <xf numFmtId="0" fontId="14" fillId="0" borderId="0" xfId="0" applyFont="1" applyAlignment="1" applyProtection="1">
      <alignment vertical="center"/>
    </xf>
    <xf numFmtId="0" fontId="11" fillId="0" borderId="39" xfId="0" applyFont="1" applyFill="1" applyBorder="1" applyAlignment="1" applyProtection="1">
      <alignment vertical="center"/>
    </xf>
    <xf numFmtId="38" fontId="4" fillId="3" borderId="0" xfId="4" applyFont="1" applyFill="1" applyAlignment="1" applyProtection="1">
      <alignment vertical="center"/>
    </xf>
    <xf numFmtId="38" fontId="14" fillId="3" borderId="0" xfId="0" applyNumberFormat="1" applyFont="1" applyFill="1" applyAlignment="1" applyProtection="1">
      <alignment vertical="center"/>
    </xf>
    <xf numFmtId="0" fontId="4" fillId="3" borderId="0" xfId="0" applyFont="1" applyFill="1" applyAlignment="1" applyProtection="1">
      <alignment vertical="center"/>
    </xf>
    <xf numFmtId="38" fontId="4" fillId="3" borderId="0" xfId="4" applyFont="1" applyFill="1" applyAlignment="1" applyProtection="1">
      <alignment horizontal="right" vertical="center"/>
    </xf>
    <xf numFmtId="0" fontId="4" fillId="0" borderId="0" xfId="0" applyFont="1" applyAlignment="1" applyProtection="1">
      <alignment vertical="center"/>
    </xf>
    <xf numFmtId="0" fontId="14" fillId="0" borderId="0" xfId="0" applyNumberFormat="1" applyFont="1" applyAlignment="1" applyProtection="1">
      <alignment vertical="center" shrinkToFit="1"/>
    </xf>
    <xf numFmtId="0" fontId="14" fillId="0" borderId="0" xfId="0" applyNumberFormat="1" applyFont="1" applyAlignment="1" applyProtection="1">
      <alignment horizontal="center" vertical="center" shrinkToFit="1"/>
    </xf>
    <xf numFmtId="38" fontId="14" fillId="3" borderId="0" xfId="0" applyNumberFormat="1" applyFont="1" applyFill="1" applyAlignment="1" applyProtection="1">
      <alignment vertical="center" shrinkToFit="1"/>
    </xf>
    <xf numFmtId="0" fontId="14" fillId="0" borderId="0" xfId="0" applyNumberFormat="1" applyFont="1" applyFill="1" applyBorder="1" applyAlignment="1" applyProtection="1">
      <alignment vertical="center" shrinkToFit="1"/>
    </xf>
    <xf numFmtId="0" fontId="4" fillId="0" borderId="0" xfId="0" applyFont="1" applyAlignment="1" applyProtection="1">
      <alignment vertical="center"/>
    </xf>
    <xf numFmtId="0" fontId="14" fillId="0" borderId="0" xfId="0" applyNumberFormat="1" applyFont="1" applyAlignment="1" applyProtection="1">
      <alignment vertical="center" shrinkToFit="1"/>
    </xf>
    <xf numFmtId="0" fontId="14" fillId="0" borderId="0" xfId="0" applyFont="1" applyAlignment="1" applyProtection="1">
      <alignment vertical="center" shrinkToFit="1"/>
    </xf>
    <xf numFmtId="0" fontId="14" fillId="3" borderId="0" xfId="0" applyFont="1" applyFill="1" applyAlignment="1" applyProtection="1">
      <alignment vertical="center"/>
    </xf>
    <xf numFmtId="3" fontId="14" fillId="3" borderId="0" xfId="0" applyNumberFormat="1" applyFont="1" applyFill="1" applyAlignment="1" applyProtection="1">
      <alignment vertical="center"/>
    </xf>
    <xf numFmtId="38" fontId="14" fillId="3" borderId="0" xfId="0" applyNumberFormat="1" applyFont="1" applyFill="1" applyProtection="1"/>
    <xf numFmtId="0" fontId="14" fillId="0" borderId="0" xfId="0" applyNumberFormat="1" applyFont="1" applyAlignment="1" applyProtection="1">
      <alignment vertical="center" shrinkToFit="1"/>
    </xf>
    <xf numFmtId="38" fontId="14" fillId="3" borderId="0" xfId="4" applyFont="1" applyFill="1" applyAlignment="1" applyProtection="1">
      <alignment vertical="center" shrinkToFit="1"/>
    </xf>
    <xf numFmtId="0" fontId="14" fillId="3" borderId="0" xfId="0" applyNumberFormat="1" applyFont="1" applyFill="1" applyAlignment="1" applyProtection="1">
      <alignment vertical="center" shrinkToFit="1"/>
    </xf>
    <xf numFmtId="0" fontId="16" fillId="0" borderId="0" xfId="0" applyFont="1" applyBorder="1" applyAlignment="1" applyProtection="1">
      <alignment horizontal="center" vertical="center" wrapText="1" shrinkToFit="1"/>
    </xf>
    <xf numFmtId="0" fontId="11" fillId="0" borderId="0" xfId="0" applyFont="1" applyBorder="1" applyAlignment="1" applyProtection="1">
      <alignment horizontal="center" vertical="center" readingOrder="1"/>
    </xf>
    <xf numFmtId="181" fontId="11" fillId="0" borderId="0" xfId="0" applyNumberFormat="1" applyFont="1" applyFill="1" applyBorder="1" applyAlignment="1" applyProtection="1">
      <alignment horizontal="center" vertical="center" shrinkToFit="1"/>
    </xf>
    <xf numFmtId="0" fontId="11" fillId="0" borderId="0" xfId="0" applyFont="1" applyBorder="1" applyAlignment="1" applyProtection="1">
      <alignment horizontal="center" vertical="center" textRotation="255"/>
    </xf>
    <xf numFmtId="38" fontId="14" fillId="0" borderId="0" xfId="4" applyFont="1" applyFill="1" applyAlignment="1" applyProtection="1">
      <alignment vertical="center" shrinkToFit="1"/>
    </xf>
    <xf numFmtId="0" fontId="60" fillId="2" borderId="4" xfId="0" applyFont="1" applyFill="1" applyBorder="1" applyAlignment="1" applyProtection="1">
      <alignment horizontal="center" vertical="center"/>
      <protection locked="0"/>
    </xf>
    <xf numFmtId="49" fontId="52" fillId="0" borderId="0" xfId="0" applyNumberFormat="1" applyFont="1" applyFill="1" applyBorder="1" applyAlignment="1" applyProtection="1">
      <alignment horizontal="center" vertical="center" readingOrder="1"/>
    </xf>
    <xf numFmtId="49" fontId="61" fillId="0" borderId="0" xfId="0" applyNumberFormat="1" applyFont="1" applyFill="1" applyBorder="1" applyAlignment="1" applyProtection="1">
      <alignment horizontal="center" vertical="center"/>
    </xf>
    <xf numFmtId="38" fontId="14" fillId="0" borderId="0" xfId="0" applyNumberFormat="1" applyFont="1" applyAlignment="1" applyProtection="1">
      <alignment vertical="center" shrinkToFit="1"/>
    </xf>
    <xf numFmtId="38" fontId="13" fillId="3" borderId="0" xfId="0" applyNumberFormat="1" applyFont="1" applyFill="1" applyProtection="1"/>
    <xf numFmtId="38" fontId="13" fillId="3" borderId="0" xfId="0" applyNumberFormat="1" applyFont="1" applyFill="1" applyAlignment="1" applyProtection="1">
      <alignment vertical="center"/>
    </xf>
    <xf numFmtId="3" fontId="15" fillId="3" borderId="0" xfId="0" applyNumberFormat="1" applyFont="1" applyFill="1" applyAlignment="1" applyProtection="1">
      <alignment vertical="center"/>
    </xf>
    <xf numFmtId="0" fontId="14" fillId="6" borderId="0" xfId="0" applyFont="1" applyFill="1" applyProtection="1"/>
    <xf numFmtId="0" fontId="14" fillId="0" borderId="0" xfId="0" applyFont="1" applyAlignment="1" applyProtection="1">
      <alignment horizontal="center" vertical="center"/>
    </xf>
    <xf numFmtId="180" fontId="14" fillId="0" borderId="0" xfId="4" applyNumberFormat="1" applyFont="1" applyAlignment="1" applyProtection="1">
      <alignment vertical="center" shrinkToFit="1"/>
    </xf>
    <xf numFmtId="0" fontId="14" fillId="0" borderId="43" xfId="0" applyFont="1" applyBorder="1" applyAlignment="1" applyProtection="1">
      <alignment vertical="center"/>
    </xf>
    <xf numFmtId="38" fontId="14" fillId="3" borderId="21" xfId="4" applyFont="1" applyFill="1" applyBorder="1" applyAlignment="1" applyProtection="1">
      <alignment vertical="center"/>
    </xf>
    <xf numFmtId="0" fontId="19" fillId="0" borderId="0" xfId="0" applyFont="1" applyFill="1" applyAlignment="1" applyProtection="1">
      <alignment vertical="center"/>
    </xf>
    <xf numFmtId="184" fontId="14" fillId="3" borderId="21" xfId="0" applyNumberFormat="1" applyFont="1" applyFill="1" applyBorder="1" applyAlignment="1" applyProtection="1">
      <alignment vertical="center"/>
    </xf>
    <xf numFmtId="38" fontId="14" fillId="5" borderId="0" xfId="0" applyNumberFormat="1" applyFont="1" applyFill="1" applyAlignment="1" applyProtection="1">
      <alignment vertical="center" shrinkToFit="1"/>
    </xf>
    <xf numFmtId="38" fontId="14" fillId="8" borderId="0" xfId="0" applyNumberFormat="1" applyFont="1" applyFill="1" applyAlignment="1" applyProtection="1">
      <alignment vertical="center" shrinkToFit="1"/>
    </xf>
    <xf numFmtId="0" fontId="14" fillId="8" borderId="0" xfId="0" applyFont="1" applyFill="1" applyAlignment="1" applyProtection="1">
      <alignment vertical="center"/>
    </xf>
    <xf numFmtId="184" fontId="14" fillId="0" borderId="5" xfId="0" applyNumberFormat="1" applyFont="1" applyBorder="1" applyAlignment="1" applyProtection="1">
      <alignment vertical="center" shrinkToFit="1"/>
    </xf>
    <xf numFmtId="38" fontId="14" fillId="0" borderId="5" xfId="4" applyFont="1" applyBorder="1" applyAlignment="1" applyProtection="1">
      <alignment vertical="center"/>
    </xf>
    <xf numFmtId="0" fontId="14" fillId="0" borderId="5" xfId="0" applyFont="1" applyBorder="1" applyAlignment="1" applyProtection="1">
      <alignment vertical="center"/>
    </xf>
    <xf numFmtId="38" fontId="14" fillId="9" borderId="5" xfId="0" applyNumberFormat="1" applyFont="1" applyFill="1" applyBorder="1" applyAlignment="1" applyProtection="1">
      <alignment vertical="center"/>
    </xf>
    <xf numFmtId="184" fontId="14" fillId="0" borderId="0" xfId="0" applyNumberFormat="1" applyFont="1" applyAlignment="1" applyProtection="1">
      <alignment horizontal="center" vertical="center" shrinkToFit="1"/>
    </xf>
    <xf numFmtId="38" fontId="14" fillId="0" borderId="0" xfId="0" applyNumberFormat="1" applyFont="1" applyAlignment="1" applyProtection="1">
      <alignment horizontal="center" vertical="center" shrinkToFit="1"/>
    </xf>
    <xf numFmtId="184" fontId="14" fillId="0" borderId="0" xfId="0" applyNumberFormat="1" applyFont="1" applyAlignment="1" applyProtection="1">
      <alignment horizontal="center" vertical="center"/>
    </xf>
    <xf numFmtId="0" fontId="14" fillId="0" borderId="0" xfId="0" applyNumberFormat="1" applyFont="1" applyAlignment="1" applyProtection="1">
      <alignment vertical="center"/>
    </xf>
    <xf numFmtId="0" fontId="14" fillId="0" borderId="0" xfId="0" applyFont="1" applyBorder="1" applyAlignment="1" applyProtection="1">
      <alignment vertical="center"/>
    </xf>
    <xf numFmtId="184" fontId="38" fillId="0" borderId="5" xfId="0" applyNumberFormat="1" applyFont="1" applyFill="1" applyBorder="1" applyAlignment="1" applyProtection="1">
      <alignment horizontal="right" vertical="center"/>
    </xf>
    <xf numFmtId="184" fontId="38" fillId="0" borderId="8" xfId="0" applyNumberFormat="1" applyFont="1" applyFill="1" applyBorder="1" applyAlignment="1" applyProtection="1">
      <alignment horizontal="right" vertical="center"/>
    </xf>
    <xf numFmtId="184" fontId="38" fillId="0" borderId="0" xfId="0" applyNumberFormat="1" applyFont="1" applyFill="1" applyBorder="1" applyAlignment="1" applyProtection="1">
      <alignment horizontal="right" vertical="center"/>
    </xf>
    <xf numFmtId="186" fontId="38" fillId="0" borderId="5" xfId="0" applyNumberFormat="1" applyFont="1" applyFill="1" applyBorder="1" applyAlignment="1" applyProtection="1">
      <alignment horizontal="center" vertical="center"/>
    </xf>
    <xf numFmtId="184" fontId="38" fillId="0" borderId="4" xfId="0" applyNumberFormat="1" applyFont="1" applyFill="1" applyBorder="1" applyAlignment="1" applyProtection="1">
      <alignment horizontal="right" vertical="center"/>
    </xf>
    <xf numFmtId="0" fontId="14" fillId="0" borderId="29" xfId="0" applyFont="1" applyBorder="1" applyAlignment="1" applyProtection="1">
      <alignment vertical="center"/>
    </xf>
    <xf numFmtId="0" fontId="14" fillId="0" borderId="37" xfId="0" applyFont="1" applyBorder="1" applyAlignment="1" applyProtection="1">
      <alignment vertical="center"/>
    </xf>
    <xf numFmtId="0" fontId="14" fillId="0" borderId="39" xfId="0" applyFont="1" applyBorder="1" applyAlignment="1" applyProtection="1">
      <alignment vertical="center"/>
    </xf>
    <xf numFmtId="0" fontId="4" fillId="0" borderId="0" xfId="0" applyFont="1" applyAlignment="1" applyProtection="1">
      <alignment shrinkToFit="1"/>
    </xf>
    <xf numFmtId="0" fontId="4" fillId="0" borderId="0" xfId="0" applyFont="1" applyAlignment="1" applyProtection="1">
      <alignment vertical="center" shrinkToFit="1"/>
    </xf>
    <xf numFmtId="0" fontId="62" fillId="10" borderId="0" xfId="0" applyNumberFormat="1" applyFont="1" applyFill="1" applyAlignment="1" applyProtection="1">
      <alignment vertical="center" shrinkToFit="1"/>
    </xf>
    <xf numFmtId="0" fontId="60" fillId="2" borderId="4" xfId="0" applyFont="1" applyFill="1" applyBorder="1" applyAlignment="1" applyProtection="1">
      <alignment horizontal="center" vertical="center"/>
      <protection locked="0"/>
    </xf>
    <xf numFmtId="0" fontId="38" fillId="0" borderId="0" xfId="0" applyNumberFormat="1" applyFont="1" applyFill="1" applyBorder="1" applyAlignment="1" applyProtection="1">
      <alignment horizontal="right" vertical="center"/>
    </xf>
    <xf numFmtId="0" fontId="38" fillId="0" borderId="0" xfId="0" applyNumberFormat="1" applyFont="1" applyFill="1" applyBorder="1" applyAlignment="1" applyProtection="1">
      <alignment vertical="center"/>
    </xf>
    <xf numFmtId="0" fontId="4" fillId="2" borderId="5" xfId="0" applyFont="1" applyFill="1" applyBorder="1" applyAlignment="1" applyProtection="1">
      <alignment horizontal="center" vertical="center"/>
    </xf>
    <xf numFmtId="0" fontId="59" fillId="0" borderId="4" xfId="0" applyFont="1" applyFill="1" applyBorder="1" applyAlignment="1">
      <alignment horizontal="center"/>
    </xf>
    <xf numFmtId="0" fontId="14" fillId="0" borderId="0" xfId="0" applyFont="1" applyAlignment="1" applyProtection="1">
      <alignment vertical="center"/>
    </xf>
    <xf numFmtId="184" fontId="38" fillId="0" borderId="5" xfId="0" applyNumberFormat="1" applyFont="1" applyFill="1" applyBorder="1" applyAlignment="1" applyProtection="1">
      <alignment horizontal="right" vertical="center"/>
    </xf>
    <xf numFmtId="184" fontId="38" fillId="0" borderId="43" xfId="0" applyNumberFormat="1" applyFont="1" applyFill="1" applyBorder="1" applyAlignment="1" applyProtection="1">
      <alignment horizontal="right" vertical="center"/>
    </xf>
    <xf numFmtId="184" fontId="38" fillId="0" borderId="8" xfId="0" applyNumberFormat="1" applyFont="1" applyFill="1" applyBorder="1" applyAlignment="1" applyProtection="1">
      <alignment horizontal="right" vertical="center"/>
    </xf>
    <xf numFmtId="184" fontId="38" fillId="0" borderId="88" xfId="0" applyNumberFormat="1" applyFont="1" applyFill="1" applyBorder="1" applyAlignment="1" applyProtection="1">
      <alignment horizontal="right" vertical="center"/>
    </xf>
    <xf numFmtId="186" fontId="38" fillId="0" borderId="5" xfId="0" applyNumberFormat="1" applyFont="1" applyFill="1" applyBorder="1" applyAlignment="1" applyProtection="1">
      <alignment horizontal="center" vertical="center"/>
    </xf>
    <xf numFmtId="9" fontId="38" fillId="0" borderId="5" xfId="0" applyNumberFormat="1" applyFont="1" applyFill="1" applyBorder="1" applyAlignment="1" applyProtection="1">
      <alignment horizontal="center" vertical="center"/>
    </xf>
    <xf numFmtId="0" fontId="4" fillId="0" borderId="0" xfId="0" applyFont="1" applyAlignment="1" applyProtection="1">
      <alignment vertical="center"/>
    </xf>
    <xf numFmtId="184" fontId="38" fillId="0" borderId="8" xfId="0" applyNumberFormat="1" applyFont="1" applyFill="1" applyBorder="1" applyAlignment="1" applyProtection="1">
      <alignment vertical="center"/>
    </xf>
    <xf numFmtId="0" fontId="4" fillId="2" borderId="5" xfId="0" applyFont="1" applyFill="1" applyBorder="1" applyAlignment="1" applyProtection="1">
      <alignment vertical="center"/>
    </xf>
    <xf numFmtId="0" fontId="38" fillId="2" borderId="5" xfId="0" applyFont="1" applyFill="1" applyBorder="1" applyAlignment="1" applyProtection="1">
      <alignment horizontal="center" vertical="center"/>
    </xf>
    <xf numFmtId="184" fontId="38" fillId="2" borderId="5" xfId="0" applyNumberFormat="1" applyFont="1" applyFill="1" applyBorder="1" applyAlignment="1" applyProtection="1">
      <alignment horizontal="right" vertical="center"/>
    </xf>
    <xf numFmtId="0" fontId="13" fillId="0" borderId="14" xfId="0" applyFont="1" applyBorder="1" applyAlignment="1">
      <alignment horizontal="left" vertical="center" wrapText="1" justifyLastLine="1"/>
    </xf>
    <xf numFmtId="0" fontId="13" fillId="0" borderId="12" xfId="0" applyFont="1" applyBorder="1" applyAlignment="1">
      <alignment horizontal="left" vertical="center" wrapText="1" justifyLastLine="1"/>
    </xf>
    <xf numFmtId="0" fontId="13" fillId="0" borderId="15" xfId="0" applyFont="1" applyBorder="1" applyAlignment="1">
      <alignment horizontal="left" vertical="center" wrapText="1" justifyLastLine="1"/>
    </xf>
    <xf numFmtId="0" fontId="13" fillId="0" borderId="9" xfId="0" applyFont="1" applyBorder="1" applyAlignment="1">
      <alignment horizontal="left" vertical="center" wrapText="1" justifyLastLine="1"/>
    </xf>
    <xf numFmtId="0" fontId="13" fillId="0" borderId="3" xfId="0" applyFont="1" applyBorder="1" applyAlignment="1">
      <alignment horizontal="left" vertical="center" wrapText="1" justifyLastLine="1"/>
    </xf>
    <xf numFmtId="0" fontId="13" fillId="0" borderId="10" xfId="0" applyFont="1" applyBorder="1" applyAlignment="1">
      <alignment horizontal="left" vertical="center" wrapText="1" justifyLastLine="1"/>
    </xf>
    <xf numFmtId="0" fontId="13" fillId="0" borderId="5" xfId="0" applyFont="1" applyBorder="1" applyAlignment="1">
      <alignment horizontal="center" vertical="center"/>
    </xf>
    <xf numFmtId="0" fontId="27" fillId="2" borderId="14" xfId="0" applyFont="1" applyFill="1" applyBorder="1" applyAlignment="1" applyProtection="1">
      <alignment vertical="center" shrinkToFit="1"/>
      <protection locked="0"/>
    </xf>
    <xf numFmtId="0" fontId="27" fillId="2" borderId="12" xfId="0" applyFont="1" applyFill="1" applyBorder="1" applyAlignment="1" applyProtection="1">
      <alignment vertical="center" shrinkToFit="1"/>
      <protection locked="0"/>
    </xf>
    <xf numFmtId="0" fontId="27" fillId="2" borderId="15" xfId="0" applyFont="1" applyFill="1" applyBorder="1" applyAlignment="1" applyProtection="1">
      <alignment vertical="center" shrinkToFit="1"/>
      <protection locked="0"/>
    </xf>
    <xf numFmtId="0" fontId="27" fillId="2" borderId="9" xfId="0" applyFont="1" applyFill="1" applyBorder="1" applyAlignment="1" applyProtection="1">
      <alignment vertical="center" shrinkToFit="1"/>
      <protection locked="0"/>
    </xf>
    <xf numFmtId="0" fontId="27" fillId="2" borderId="3" xfId="0" applyFont="1" applyFill="1" applyBorder="1" applyAlignment="1" applyProtection="1">
      <alignment vertical="center" shrinkToFit="1"/>
      <protection locked="0"/>
    </xf>
    <xf numFmtId="0" fontId="27" fillId="2" borderId="10" xfId="0" applyFont="1" applyFill="1" applyBorder="1" applyAlignment="1" applyProtection="1">
      <alignment vertical="center" shrinkToFit="1"/>
      <protection locked="0"/>
    </xf>
    <xf numFmtId="0" fontId="27" fillId="2" borderId="12" xfId="0" applyFont="1" applyFill="1" applyBorder="1" applyAlignment="1" applyProtection="1">
      <alignment horizontal="center" vertical="center"/>
      <protection locked="0"/>
    </xf>
    <xf numFmtId="0" fontId="27" fillId="2" borderId="3" xfId="0" applyFont="1" applyFill="1" applyBorder="1" applyAlignment="1" applyProtection="1">
      <alignment horizontal="center" vertical="center"/>
      <protection locked="0"/>
    </xf>
    <xf numFmtId="0" fontId="27" fillId="2" borderId="15" xfId="0" applyFont="1" applyFill="1" applyBorder="1" applyAlignment="1" applyProtection="1">
      <alignment horizontal="center" vertical="center"/>
      <protection locked="0"/>
    </xf>
    <xf numFmtId="0" fontId="27" fillId="2" borderId="10" xfId="0" applyFont="1" applyFill="1" applyBorder="1" applyAlignment="1" applyProtection="1">
      <alignment horizontal="center" vertical="center"/>
      <protection locked="0"/>
    </xf>
    <xf numFmtId="189" fontId="27" fillId="2" borderId="14" xfId="0" applyNumberFormat="1" applyFont="1" applyFill="1" applyBorder="1" applyAlignment="1" applyProtection="1">
      <alignment horizontal="distributed" vertical="center" justifyLastLine="1" readingOrder="1"/>
      <protection locked="0"/>
    </xf>
    <xf numFmtId="189" fontId="27" fillId="2" borderId="12" xfId="0" applyNumberFormat="1" applyFont="1" applyFill="1" applyBorder="1" applyAlignment="1" applyProtection="1">
      <alignment horizontal="distributed" vertical="center" justifyLastLine="1" readingOrder="1"/>
      <protection locked="0"/>
    </xf>
    <xf numFmtId="189" fontId="27" fillId="2" borderId="15" xfId="0" applyNumberFormat="1" applyFont="1" applyFill="1" applyBorder="1" applyAlignment="1" applyProtection="1">
      <alignment horizontal="distributed" vertical="center" justifyLastLine="1" readingOrder="1"/>
      <protection locked="0"/>
    </xf>
    <xf numFmtId="189" fontId="27" fillId="2" borderId="9" xfId="0" applyNumberFormat="1" applyFont="1" applyFill="1" applyBorder="1" applyAlignment="1" applyProtection="1">
      <alignment horizontal="distributed" vertical="center" justifyLastLine="1" readingOrder="1"/>
      <protection locked="0"/>
    </xf>
    <xf numFmtId="189" fontId="27" fillId="2" borderId="3" xfId="0" applyNumberFormat="1" applyFont="1" applyFill="1" applyBorder="1" applyAlignment="1" applyProtection="1">
      <alignment horizontal="distributed" vertical="center" justifyLastLine="1" readingOrder="1"/>
      <protection locked="0"/>
    </xf>
    <xf numFmtId="189" fontId="27" fillId="2" borderId="10" xfId="0" applyNumberFormat="1" applyFont="1" applyFill="1" applyBorder="1" applyAlignment="1" applyProtection="1">
      <alignment horizontal="distributed" vertical="center" justifyLastLine="1" readingOrder="1"/>
      <protection locked="0"/>
    </xf>
    <xf numFmtId="0" fontId="27" fillId="4" borderId="14" xfId="0" applyFont="1" applyFill="1" applyBorder="1" applyAlignment="1" applyProtection="1">
      <alignment horizontal="center" vertical="center" shrinkToFit="1"/>
      <protection locked="0"/>
    </xf>
    <xf numFmtId="0" fontId="27" fillId="4" borderId="12" xfId="0" applyFont="1" applyFill="1" applyBorder="1" applyAlignment="1" applyProtection="1">
      <alignment horizontal="center" vertical="center" shrinkToFit="1"/>
      <protection locked="0"/>
    </xf>
    <xf numFmtId="0" fontId="27" fillId="4" borderId="15" xfId="0" applyFont="1" applyFill="1" applyBorder="1" applyAlignment="1" applyProtection="1">
      <alignment horizontal="center" vertical="center" shrinkToFit="1"/>
      <protection locked="0"/>
    </xf>
    <xf numFmtId="0" fontId="27" fillId="4" borderId="9" xfId="0" applyFont="1" applyFill="1" applyBorder="1" applyAlignment="1" applyProtection="1">
      <alignment horizontal="center" vertical="center" shrinkToFit="1"/>
      <protection locked="0"/>
    </xf>
    <xf numFmtId="0" fontId="27" fillId="4" borderId="3" xfId="0" applyFont="1" applyFill="1" applyBorder="1" applyAlignment="1" applyProtection="1">
      <alignment horizontal="center" vertical="center" shrinkToFit="1"/>
      <protection locked="0"/>
    </xf>
    <xf numFmtId="0" fontId="27" fillId="4" borderId="10" xfId="0" applyFont="1" applyFill="1" applyBorder="1" applyAlignment="1" applyProtection="1">
      <alignment horizontal="center" vertical="center" shrinkToFit="1"/>
      <protection locked="0"/>
    </xf>
    <xf numFmtId="181" fontId="11" fillId="0" borderId="5" xfId="0" applyNumberFormat="1" applyFont="1" applyFill="1" applyBorder="1" applyAlignment="1" applyProtection="1">
      <alignment horizontal="center" vertical="center" wrapText="1" shrinkToFit="1"/>
    </xf>
    <xf numFmtId="181" fontId="11" fillId="0" borderId="5" xfId="0" applyNumberFormat="1" applyFont="1" applyFill="1" applyBorder="1" applyAlignment="1" applyProtection="1">
      <alignment horizontal="center" vertical="center" shrinkToFit="1"/>
    </xf>
    <xf numFmtId="181" fontId="11" fillId="0" borderId="88" xfId="0" applyNumberFormat="1" applyFont="1" applyFill="1" applyBorder="1" applyAlignment="1" applyProtection="1">
      <alignment horizontal="center" vertical="center" shrinkToFit="1"/>
    </xf>
    <xf numFmtId="181" fontId="11" fillId="0" borderId="111" xfId="0" applyNumberFormat="1" applyFont="1" applyFill="1" applyBorder="1" applyAlignment="1" applyProtection="1">
      <alignment horizontal="center" vertical="center" wrapText="1" shrinkToFit="1"/>
    </xf>
    <xf numFmtId="181" fontId="11" fillId="0" borderId="78" xfId="0" applyNumberFormat="1" applyFont="1" applyFill="1" applyBorder="1" applyAlignment="1" applyProtection="1">
      <alignment horizontal="center" vertical="center" wrapText="1" shrinkToFit="1"/>
    </xf>
    <xf numFmtId="181" fontId="27" fillId="2" borderId="7" xfId="0" applyNumberFormat="1" applyFont="1" applyFill="1" applyBorder="1" applyAlignment="1" applyProtection="1">
      <alignment horizontal="left" vertical="center" shrinkToFit="1"/>
      <protection locked="0"/>
    </xf>
    <xf numFmtId="181" fontId="27" fillId="2" borderId="5" xfId="0" applyNumberFormat="1" applyFont="1" applyFill="1" applyBorder="1" applyAlignment="1" applyProtection="1">
      <alignment horizontal="left" vertical="center" shrinkToFit="1"/>
      <protection locked="0"/>
    </xf>
    <xf numFmtId="181" fontId="27" fillId="2" borderId="21" xfId="0" applyNumberFormat="1" applyFont="1" applyFill="1" applyBorder="1" applyAlignment="1" applyProtection="1">
      <alignment horizontal="left" vertical="center" shrinkToFit="1"/>
      <protection locked="0"/>
    </xf>
    <xf numFmtId="0" fontId="11" fillId="0" borderId="55" xfId="0" applyNumberFormat="1" applyFont="1" applyFill="1" applyBorder="1" applyAlignment="1" applyProtection="1">
      <alignment horizontal="center" vertical="center" wrapText="1" readingOrder="1"/>
    </xf>
    <xf numFmtId="0" fontId="11" fillId="0" borderId="51" xfId="0" applyNumberFormat="1" applyFont="1" applyFill="1" applyBorder="1" applyAlignment="1" applyProtection="1">
      <alignment horizontal="center" vertical="center" wrapText="1" readingOrder="1"/>
    </xf>
    <xf numFmtId="0" fontId="11" fillId="0" borderId="5" xfId="0" applyNumberFormat="1" applyFont="1" applyFill="1" applyBorder="1" applyAlignment="1" applyProtection="1">
      <alignment horizontal="center" vertical="center" wrapText="1" readingOrder="1"/>
    </xf>
    <xf numFmtId="0" fontId="11" fillId="0" borderId="8" xfId="0" applyNumberFormat="1" applyFont="1" applyFill="1" applyBorder="1" applyAlignment="1" applyProtection="1">
      <alignment horizontal="center" vertical="center" wrapText="1" readingOrder="1"/>
    </xf>
    <xf numFmtId="49" fontId="27" fillId="2" borderId="198" xfId="0" applyNumberFormat="1" applyFont="1" applyFill="1" applyBorder="1" applyAlignment="1" applyProtection="1">
      <alignment horizontal="left" vertical="center" wrapText="1" readingOrder="1"/>
      <protection locked="0"/>
    </xf>
    <xf numFmtId="49" fontId="27" fillId="2" borderId="21" xfId="0" applyNumberFormat="1" applyFont="1" applyFill="1" applyBorder="1" applyAlignment="1" applyProtection="1">
      <alignment horizontal="left" vertical="center" wrapText="1" readingOrder="1"/>
      <protection locked="0"/>
    </xf>
    <xf numFmtId="49" fontId="27" fillId="2" borderId="5" xfId="0" applyNumberFormat="1" applyFont="1" applyFill="1" applyBorder="1" applyAlignment="1" applyProtection="1">
      <alignment horizontal="left" vertical="center" wrapText="1" readingOrder="1"/>
      <protection locked="0"/>
    </xf>
    <xf numFmtId="49" fontId="27" fillId="2" borderId="192" xfId="0" applyNumberFormat="1" applyFont="1" applyFill="1" applyBorder="1" applyAlignment="1" applyProtection="1">
      <alignment horizontal="left" vertical="center" wrapText="1" readingOrder="1"/>
      <protection locked="0"/>
    </xf>
    <xf numFmtId="0" fontId="11" fillId="0" borderId="55" xfId="0" applyNumberFormat="1" applyFont="1" applyFill="1" applyBorder="1" applyAlignment="1" applyProtection="1">
      <alignment horizontal="center" vertical="center" readingOrder="1"/>
    </xf>
    <xf numFmtId="0" fontId="11" fillId="0" borderId="199" xfId="0" applyNumberFormat="1" applyFont="1" applyFill="1" applyBorder="1" applyAlignment="1" applyProtection="1">
      <alignment horizontal="center" vertical="center" readingOrder="1"/>
    </xf>
    <xf numFmtId="0" fontId="11" fillId="0" borderId="5" xfId="0" applyNumberFormat="1" applyFont="1" applyFill="1" applyBorder="1" applyAlignment="1" applyProtection="1">
      <alignment horizontal="center" vertical="center" readingOrder="1"/>
    </xf>
    <xf numFmtId="0" fontId="11" fillId="0" borderId="78" xfId="0" applyNumberFormat="1" applyFont="1" applyFill="1" applyBorder="1" applyAlignment="1" applyProtection="1">
      <alignment horizontal="center" vertical="center" readingOrder="1"/>
    </xf>
    <xf numFmtId="49" fontId="27" fillId="2" borderId="62" xfId="0" applyNumberFormat="1" applyFont="1" applyFill="1" applyBorder="1" applyAlignment="1" applyProtection="1">
      <alignment horizontal="center" vertical="center"/>
      <protection locked="0"/>
    </xf>
    <xf numFmtId="49" fontId="27" fillId="2" borderId="55" xfId="0" applyNumberFormat="1" applyFont="1" applyFill="1" applyBorder="1" applyAlignment="1" applyProtection="1">
      <alignment horizontal="center" vertical="center"/>
      <protection locked="0"/>
    </xf>
    <xf numFmtId="49" fontId="27" fillId="2" borderId="7" xfId="0" applyNumberFormat="1" applyFont="1" applyFill="1" applyBorder="1" applyAlignment="1" applyProtection="1">
      <alignment horizontal="center" vertical="center"/>
      <protection locked="0"/>
    </xf>
    <xf numFmtId="49" fontId="27" fillId="2" borderId="5" xfId="0" applyNumberFormat="1" applyFont="1" applyFill="1" applyBorder="1" applyAlignment="1" applyProtection="1">
      <alignment horizontal="center" vertical="center"/>
      <protection locked="0"/>
    </xf>
    <xf numFmtId="189" fontId="27" fillId="2" borderId="135" xfId="0" applyNumberFormat="1" applyFont="1" applyFill="1" applyBorder="1" applyAlignment="1" applyProtection="1">
      <alignment horizontal="distributed" vertical="center" justifyLastLine="1" readingOrder="1"/>
      <protection locked="0"/>
    </xf>
    <xf numFmtId="189" fontId="27" fillId="2" borderId="124" xfId="0" applyNumberFormat="1" applyFont="1" applyFill="1" applyBorder="1" applyAlignment="1" applyProtection="1">
      <alignment horizontal="distributed" vertical="center" justifyLastLine="1" readingOrder="1"/>
      <protection locked="0"/>
    </xf>
    <xf numFmtId="189" fontId="27" fillId="2" borderId="136" xfId="0" applyNumberFormat="1" applyFont="1" applyFill="1" applyBorder="1" applyAlignment="1" applyProtection="1">
      <alignment horizontal="distributed" vertical="center" justifyLastLine="1" readingOrder="1"/>
      <protection locked="0"/>
    </xf>
    <xf numFmtId="0" fontId="27" fillId="4" borderId="6" xfId="0" applyFont="1" applyFill="1" applyBorder="1" applyAlignment="1" applyProtection="1">
      <alignment horizontal="center" vertical="center"/>
      <protection locked="0"/>
    </xf>
    <xf numFmtId="0" fontId="27" fillId="4" borderId="0" xfId="0" applyFont="1" applyFill="1" applyBorder="1" applyAlignment="1" applyProtection="1">
      <alignment horizontal="center" vertical="center"/>
      <protection locked="0"/>
    </xf>
    <xf numFmtId="0" fontId="27" fillId="4" borderId="13" xfId="0" applyFont="1" applyFill="1" applyBorder="1" applyAlignment="1" applyProtection="1">
      <alignment horizontal="center" vertical="center"/>
      <protection locked="0"/>
    </xf>
    <xf numFmtId="0" fontId="27" fillId="4" borderId="9" xfId="0" applyFont="1" applyFill="1" applyBorder="1" applyAlignment="1" applyProtection="1">
      <alignment horizontal="center" vertical="center"/>
      <protection locked="0"/>
    </xf>
    <xf numFmtId="0" fontId="27" fillId="4" borderId="3" xfId="0" applyFont="1" applyFill="1" applyBorder="1" applyAlignment="1" applyProtection="1">
      <alignment horizontal="center" vertical="center"/>
      <protection locked="0"/>
    </xf>
    <xf numFmtId="0" fontId="27" fillId="4" borderId="10" xfId="0" applyFont="1" applyFill="1" applyBorder="1" applyAlignment="1" applyProtection="1">
      <alignment horizontal="center" vertical="center"/>
      <protection locked="0"/>
    </xf>
    <xf numFmtId="0" fontId="27" fillId="2" borderId="4" xfId="0" applyFont="1" applyFill="1" applyBorder="1" applyAlignment="1" applyProtection="1">
      <alignment horizontal="center" vertical="center" shrinkToFit="1"/>
      <protection locked="0"/>
    </xf>
    <xf numFmtId="0" fontId="14" fillId="0" borderId="5" xfId="0" applyFont="1" applyFill="1" applyBorder="1" applyAlignment="1" applyProtection="1">
      <alignment horizontal="center" vertical="center" shrinkToFit="1"/>
    </xf>
    <xf numFmtId="0" fontId="14" fillId="0" borderId="5" xfId="0" applyFont="1" applyBorder="1" applyAlignment="1" applyProtection="1">
      <alignment horizontal="center" vertical="center" shrinkToFit="1"/>
    </xf>
    <xf numFmtId="0" fontId="27" fillId="4" borderId="8" xfId="0" applyFont="1" applyFill="1" applyBorder="1" applyAlignment="1" applyProtection="1">
      <alignment horizontal="center" vertical="center" wrapText="1"/>
      <protection locked="0"/>
    </xf>
    <xf numFmtId="0" fontId="27" fillId="4" borderId="4" xfId="0" applyFont="1" applyFill="1" applyBorder="1" applyAlignment="1" applyProtection="1">
      <alignment horizontal="center" vertical="center" wrapText="1"/>
      <protection locked="0"/>
    </xf>
    <xf numFmtId="0" fontId="27" fillId="4" borderId="7" xfId="0" applyFont="1" applyFill="1" applyBorder="1" applyAlignment="1" applyProtection="1">
      <alignment horizontal="center" vertical="center" wrapText="1"/>
      <protection locked="0"/>
    </xf>
    <xf numFmtId="0" fontId="14" fillId="0" borderId="0" xfId="0" applyNumberFormat="1" applyFont="1" applyFill="1" applyAlignment="1" applyProtection="1">
      <alignment horizontal="center" vertical="center" shrinkToFit="1"/>
    </xf>
    <xf numFmtId="38" fontId="14" fillId="3" borderId="0" xfId="4" applyFont="1" applyFill="1" applyAlignment="1" applyProtection="1">
      <alignment horizontal="right" vertical="center" shrinkToFit="1"/>
    </xf>
    <xf numFmtId="0" fontId="14" fillId="3" borderId="0" xfId="0" applyNumberFormat="1" applyFont="1" applyFill="1" applyAlignment="1" applyProtection="1">
      <alignment horizontal="center" vertical="center" shrinkToFit="1"/>
    </xf>
    <xf numFmtId="0" fontId="14" fillId="0" borderId="14" xfId="0" applyFont="1" applyFill="1" applyBorder="1" applyAlignment="1" applyProtection="1">
      <alignment horizontal="center" vertical="center"/>
    </xf>
    <xf numFmtId="0" fontId="14" fillId="0" borderId="12" xfId="0" applyFont="1" applyFill="1" applyBorder="1" applyAlignment="1" applyProtection="1">
      <alignment horizontal="center" vertical="center"/>
    </xf>
    <xf numFmtId="0" fontId="14" fillId="0" borderId="81" xfId="0" applyFont="1" applyFill="1" applyBorder="1" applyAlignment="1" applyProtection="1">
      <alignment horizontal="center" vertical="center"/>
    </xf>
    <xf numFmtId="0" fontId="14" fillId="0" borderId="9" xfId="0" applyFont="1" applyFill="1" applyBorder="1" applyAlignment="1" applyProtection="1">
      <alignment horizontal="center" vertical="center"/>
    </xf>
    <xf numFmtId="0" fontId="14" fillId="0" borderId="3" xfId="0" applyFont="1" applyFill="1" applyBorder="1" applyAlignment="1" applyProtection="1">
      <alignment horizontal="center" vertical="center"/>
    </xf>
    <xf numFmtId="0" fontId="14" fillId="0" borderId="83" xfId="0" applyFont="1" applyFill="1" applyBorder="1" applyAlignment="1" applyProtection="1">
      <alignment horizontal="center" vertical="center"/>
    </xf>
    <xf numFmtId="38" fontId="27" fillId="0" borderId="86" xfId="4" applyFont="1" applyBorder="1" applyAlignment="1" applyProtection="1">
      <alignment horizontal="right" vertical="center"/>
    </xf>
    <xf numFmtId="38" fontId="27" fillId="0" borderId="12" xfId="4" applyFont="1" applyBorder="1" applyAlignment="1" applyProtection="1">
      <alignment horizontal="right" vertical="center"/>
    </xf>
    <xf numFmtId="38" fontId="27" fillId="0" borderId="105" xfId="4" applyFont="1" applyBorder="1" applyAlignment="1" applyProtection="1">
      <alignment horizontal="right" vertical="center"/>
    </xf>
    <xf numFmtId="38" fontId="27" fillId="0" borderId="3" xfId="4" applyFont="1" applyBorder="1" applyAlignment="1" applyProtection="1">
      <alignment horizontal="right" vertical="center"/>
    </xf>
    <xf numFmtId="0" fontId="14" fillId="0" borderId="12" xfId="0" applyFont="1" applyFill="1" applyBorder="1" applyAlignment="1" applyProtection="1">
      <alignment horizontal="right" shrinkToFit="1"/>
    </xf>
    <xf numFmtId="0" fontId="14" fillId="0" borderId="15" xfId="0" applyFont="1" applyFill="1" applyBorder="1" applyAlignment="1" applyProtection="1">
      <alignment horizontal="right" shrinkToFit="1"/>
    </xf>
    <xf numFmtId="0" fontId="14" fillId="0" borderId="3" xfId="0" applyFont="1" applyFill="1" applyBorder="1" applyAlignment="1" applyProtection="1">
      <alignment horizontal="right" shrinkToFit="1"/>
    </xf>
    <xf numFmtId="0" fontId="14" fillId="0" borderId="10" xfId="0" applyFont="1" applyFill="1" applyBorder="1" applyAlignment="1" applyProtection="1">
      <alignment horizontal="right" shrinkToFit="1"/>
    </xf>
    <xf numFmtId="0" fontId="14" fillId="0" borderId="120" xfId="0" applyFont="1" applyFill="1" applyBorder="1" applyAlignment="1" applyProtection="1">
      <alignment horizontal="center" vertical="center"/>
    </xf>
    <xf numFmtId="0" fontId="14" fillId="0" borderId="121" xfId="0" applyFont="1" applyFill="1" applyBorder="1" applyAlignment="1" applyProtection="1">
      <alignment horizontal="center" vertical="center"/>
    </xf>
    <xf numFmtId="0" fontId="14" fillId="0" borderId="193" xfId="0" applyFont="1" applyFill="1" applyBorder="1" applyAlignment="1" applyProtection="1">
      <alignment horizontal="center" vertical="center"/>
    </xf>
    <xf numFmtId="38" fontId="27" fillId="0" borderId="134" xfId="4" applyFont="1" applyBorder="1" applyAlignment="1" applyProtection="1">
      <alignment horizontal="right" vertical="center"/>
    </xf>
    <xf numFmtId="38" fontId="27" fillId="0" borderId="121" xfId="4" applyFont="1" applyBorder="1" applyAlignment="1" applyProtection="1">
      <alignment horizontal="right" vertical="center"/>
    </xf>
    <xf numFmtId="0" fontId="14" fillId="0" borderId="121" xfId="0" applyFont="1" applyFill="1" applyBorder="1" applyAlignment="1" applyProtection="1">
      <alignment horizontal="right" shrinkToFit="1"/>
    </xf>
    <xf numFmtId="0" fontId="14" fillId="0" borderId="122" xfId="0" applyFont="1" applyFill="1" applyBorder="1" applyAlignment="1" applyProtection="1">
      <alignment horizontal="right" shrinkToFit="1"/>
    </xf>
    <xf numFmtId="0" fontId="14" fillId="0" borderId="4" xfId="0" applyFont="1" applyFill="1" applyBorder="1" applyAlignment="1" applyProtection="1">
      <alignment horizontal="right" shrinkToFit="1"/>
    </xf>
    <xf numFmtId="0" fontId="14" fillId="0" borderId="7" xfId="0" applyFont="1" applyFill="1" applyBorder="1" applyAlignment="1" applyProtection="1">
      <alignment horizontal="right" shrinkToFit="1"/>
    </xf>
    <xf numFmtId="38" fontId="27" fillId="2" borderId="8" xfId="4" applyFont="1" applyFill="1" applyBorder="1" applyAlignment="1" applyProtection="1">
      <alignment vertical="center" shrinkToFit="1"/>
      <protection locked="0"/>
    </xf>
    <xf numFmtId="38" fontId="27" fillId="2" borderId="4" xfId="4" applyFont="1" applyFill="1" applyBorder="1" applyAlignment="1" applyProtection="1">
      <alignment vertical="center" shrinkToFit="1"/>
      <protection locked="0"/>
    </xf>
    <xf numFmtId="0" fontId="20" fillId="0" borderId="135" xfId="0" applyFont="1" applyFill="1" applyBorder="1" applyAlignment="1" applyProtection="1">
      <alignment horizontal="center" vertical="center"/>
    </xf>
    <xf numFmtId="0" fontId="20" fillId="0" borderId="124" xfId="0" applyFont="1" applyFill="1" applyBorder="1" applyAlignment="1" applyProtection="1">
      <alignment horizontal="center" vertical="center"/>
    </xf>
    <xf numFmtId="0" fontId="20" fillId="0" borderId="136" xfId="0" applyFont="1" applyFill="1" applyBorder="1" applyAlignment="1" applyProtection="1">
      <alignment horizontal="center" vertical="center"/>
    </xf>
    <xf numFmtId="0" fontId="20" fillId="0" borderId="9"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10" xfId="0" applyFont="1" applyFill="1" applyBorder="1" applyAlignment="1" applyProtection="1">
      <alignment horizontal="center" vertical="center"/>
    </xf>
    <xf numFmtId="0" fontId="14" fillId="0" borderId="135" xfId="0" applyFont="1" applyFill="1" applyBorder="1" applyAlignment="1" applyProtection="1">
      <alignment horizontal="center" vertical="center"/>
    </xf>
    <xf numFmtId="0" fontId="14" fillId="0" borderId="124" xfId="0" applyFont="1" applyFill="1" applyBorder="1" applyAlignment="1" applyProtection="1">
      <alignment horizontal="center" vertical="center"/>
    </xf>
    <xf numFmtId="0" fontId="14" fillId="0" borderId="140" xfId="0" applyFont="1" applyFill="1" applyBorder="1" applyAlignment="1" applyProtection="1">
      <alignment horizontal="center" vertical="center"/>
    </xf>
    <xf numFmtId="38" fontId="33" fillId="0" borderId="141" xfId="4" applyFont="1" applyFill="1" applyBorder="1" applyAlignment="1" applyProtection="1">
      <alignment vertical="center"/>
    </xf>
    <xf numFmtId="38" fontId="33" fillId="0" borderId="124" xfId="4" applyFont="1" applyFill="1" applyBorder="1" applyAlignment="1" applyProtection="1">
      <alignment vertical="center"/>
    </xf>
    <xf numFmtId="38" fontId="33" fillId="0" borderId="105" xfId="4" applyFont="1" applyFill="1" applyBorder="1" applyAlignment="1" applyProtection="1">
      <alignment vertical="center"/>
    </xf>
    <xf numFmtId="38" fontId="33" fillId="0" borderId="3" xfId="4" applyFont="1" applyFill="1" applyBorder="1" applyAlignment="1" applyProtection="1">
      <alignment vertical="center"/>
    </xf>
    <xf numFmtId="0" fontId="14" fillId="0" borderId="124" xfId="0" applyFont="1" applyFill="1" applyBorder="1" applyAlignment="1" applyProtection="1">
      <alignment horizontal="right" shrinkToFit="1"/>
    </xf>
    <xf numFmtId="0" fontId="14" fillId="0" borderId="136" xfId="0" applyFont="1" applyFill="1" applyBorder="1" applyAlignment="1" applyProtection="1">
      <alignment horizontal="right" shrinkToFit="1"/>
    </xf>
    <xf numFmtId="0" fontId="14" fillId="0" borderId="0" xfId="0" applyFont="1" applyBorder="1" applyAlignment="1" applyProtection="1">
      <alignment vertical="center"/>
    </xf>
    <xf numFmtId="0" fontId="14" fillId="0" borderId="14" xfId="0" applyFont="1" applyBorder="1" applyAlignment="1" applyProtection="1">
      <alignment horizontal="center" vertical="center" wrapText="1"/>
    </xf>
    <xf numFmtId="0" fontId="14" fillId="0" borderId="12"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9" xfId="0" applyFont="1" applyBorder="1" applyAlignment="1" applyProtection="1">
      <alignment horizontal="center" vertical="center"/>
    </xf>
    <xf numFmtId="0" fontId="14" fillId="0" borderId="3" xfId="0" applyFont="1" applyBorder="1" applyAlignment="1" applyProtection="1">
      <alignment horizontal="center" vertical="center"/>
    </xf>
    <xf numFmtId="0" fontId="14" fillId="0" borderId="10" xfId="0" applyFont="1" applyBorder="1" applyAlignment="1" applyProtection="1">
      <alignment horizontal="center" vertical="center"/>
    </xf>
    <xf numFmtId="0" fontId="14" fillId="0" borderId="8" xfId="0" applyFont="1" applyFill="1" applyBorder="1" applyAlignment="1" applyProtection="1">
      <alignment horizontal="center" vertical="center" shrinkToFit="1"/>
    </xf>
    <xf numFmtId="0" fontId="14" fillId="0" borderId="4" xfId="0" applyFont="1" applyFill="1" applyBorder="1" applyAlignment="1" applyProtection="1">
      <alignment horizontal="center" vertical="center" shrinkToFit="1"/>
    </xf>
    <xf numFmtId="0" fontId="14" fillId="0" borderId="7" xfId="0" applyFont="1" applyFill="1" applyBorder="1" applyAlignment="1" applyProtection="1">
      <alignment horizontal="center" vertical="center" shrinkToFit="1"/>
    </xf>
    <xf numFmtId="0" fontId="14" fillId="0" borderId="4" xfId="0" applyFont="1" applyBorder="1" applyAlignment="1" applyProtection="1">
      <alignment horizontal="right" shrinkToFit="1"/>
    </xf>
    <xf numFmtId="0" fontId="14" fillId="0" borderId="7" xfId="0" applyFont="1" applyBorder="1" applyAlignment="1" applyProtection="1">
      <alignment horizontal="right" shrinkToFit="1"/>
    </xf>
    <xf numFmtId="0" fontId="14" fillId="4" borderId="8" xfId="0" applyFont="1" applyFill="1" applyBorder="1" applyAlignment="1" applyProtection="1">
      <alignment horizontal="center" vertical="center" shrinkToFit="1"/>
      <protection locked="0"/>
    </xf>
    <xf numFmtId="0" fontId="14" fillId="4" borderId="4" xfId="0" applyFont="1" applyFill="1" applyBorder="1" applyAlignment="1" applyProtection="1">
      <alignment horizontal="center" vertical="center" shrinkToFit="1"/>
      <protection locked="0"/>
    </xf>
    <xf numFmtId="0" fontId="14" fillId="4" borderId="7" xfId="0" applyFont="1" applyFill="1" applyBorder="1" applyAlignment="1" applyProtection="1">
      <alignment horizontal="center" vertical="center" shrinkToFit="1"/>
      <protection locked="0"/>
    </xf>
    <xf numFmtId="0" fontId="18" fillId="0" borderId="8" xfId="0" applyFont="1" applyBorder="1" applyAlignment="1" applyProtection="1">
      <alignment horizontal="left" vertical="center" wrapText="1"/>
    </xf>
    <xf numFmtId="0" fontId="18" fillId="0" borderId="4" xfId="0" applyFont="1" applyBorder="1" applyAlignment="1" applyProtection="1">
      <alignment horizontal="left" vertical="center" wrapText="1"/>
    </xf>
    <xf numFmtId="0" fontId="18" fillId="0" borderId="7" xfId="0" applyFont="1" applyBorder="1" applyAlignment="1" applyProtection="1">
      <alignment horizontal="left" vertical="center" wrapText="1"/>
    </xf>
    <xf numFmtId="0" fontId="14" fillId="0" borderId="8" xfId="0" applyFont="1" applyBorder="1" applyAlignment="1" applyProtection="1">
      <alignment horizontal="center" vertical="center" shrinkToFit="1"/>
    </xf>
    <xf numFmtId="0" fontId="14" fillId="0" borderId="4" xfId="0" applyFont="1" applyBorder="1" applyAlignment="1" applyProtection="1">
      <alignment horizontal="center" vertical="center" shrinkToFit="1"/>
    </xf>
    <xf numFmtId="0" fontId="14" fillId="0" borderId="7" xfId="0" applyFont="1" applyBorder="1" applyAlignment="1" applyProtection="1">
      <alignment horizontal="center" vertical="center" shrinkToFit="1"/>
    </xf>
    <xf numFmtId="0" fontId="58" fillId="0" borderId="37" xfId="0" applyFont="1" applyBorder="1" applyAlignment="1" applyProtection="1">
      <alignment horizontal="center" vertical="center"/>
    </xf>
    <xf numFmtId="0" fontId="58" fillId="0" borderId="39" xfId="0" applyFont="1" applyBorder="1" applyAlignment="1" applyProtection="1">
      <alignment horizontal="center" vertical="center"/>
    </xf>
    <xf numFmtId="0" fontId="14" fillId="0" borderId="0" xfId="0" applyNumberFormat="1" applyFont="1" applyAlignment="1" applyProtection="1">
      <alignment vertical="center" shrinkToFit="1"/>
    </xf>
    <xf numFmtId="0" fontId="14" fillId="3" borderId="0" xfId="0" applyNumberFormat="1" applyFont="1" applyFill="1" applyAlignment="1" applyProtection="1">
      <alignment vertical="center" shrinkToFit="1"/>
    </xf>
    <xf numFmtId="38" fontId="14" fillId="3" borderId="0" xfId="4" applyFont="1" applyFill="1" applyAlignment="1" applyProtection="1">
      <alignment vertical="center" shrinkToFit="1"/>
    </xf>
    <xf numFmtId="0" fontId="14" fillId="0" borderId="0" xfId="0" applyNumberFormat="1" applyFont="1" applyAlignment="1" applyProtection="1">
      <alignment horizontal="left" vertical="center"/>
    </xf>
    <xf numFmtId="0" fontId="0" fillId="3" borderId="0" xfId="0" applyFill="1" applyAlignment="1" applyProtection="1">
      <alignment horizontal="center" vertical="center"/>
    </xf>
    <xf numFmtId="0" fontId="14" fillId="0" borderId="0" xfId="0" applyFont="1" applyAlignment="1" applyProtection="1">
      <alignment vertical="center"/>
    </xf>
    <xf numFmtId="0" fontId="14" fillId="0" borderId="36" xfId="0" applyNumberFormat="1" applyFont="1" applyBorder="1" applyAlignment="1" applyProtection="1">
      <alignment horizontal="center" vertical="center" shrinkToFit="1"/>
    </xf>
    <xf numFmtId="0" fontId="14" fillId="0" borderId="38" xfId="0" applyNumberFormat="1" applyFont="1" applyBorder="1" applyAlignment="1" applyProtection="1">
      <alignment horizontal="center" vertical="center" shrinkToFit="1"/>
    </xf>
    <xf numFmtId="0" fontId="12" fillId="0" borderId="0" xfId="0" applyNumberFormat="1" applyFont="1" applyBorder="1" applyAlignment="1" applyProtection="1">
      <alignment horizontal="center" vertical="center" shrinkToFit="1"/>
    </xf>
    <xf numFmtId="0" fontId="12" fillId="0" borderId="2" xfId="0" applyNumberFormat="1" applyFont="1" applyBorder="1" applyAlignment="1" applyProtection="1">
      <alignment horizontal="center" vertical="center" shrinkToFit="1"/>
    </xf>
    <xf numFmtId="0" fontId="14" fillId="0" borderId="0" xfId="0" applyFont="1" applyFill="1" applyBorder="1" applyAlignment="1" applyProtection="1">
      <alignment horizontal="center" vertical="center"/>
    </xf>
    <xf numFmtId="0" fontId="16" fillId="0" borderId="42" xfId="0" applyFont="1" applyFill="1" applyBorder="1" applyAlignment="1" applyProtection="1">
      <alignment horizontal="center" vertical="center"/>
    </xf>
    <xf numFmtId="0" fontId="16" fillId="0" borderId="37" xfId="0" applyFont="1" applyFill="1" applyBorder="1" applyAlignment="1" applyProtection="1">
      <alignment horizontal="center" vertical="center"/>
    </xf>
    <xf numFmtId="0" fontId="58" fillId="0" borderId="1" xfId="0" applyFont="1" applyBorder="1" applyAlignment="1" applyProtection="1">
      <alignment horizontal="center" vertical="center" wrapText="1"/>
    </xf>
    <xf numFmtId="0" fontId="58" fillId="0" borderId="0" xfId="0" applyFont="1" applyBorder="1" applyAlignment="1" applyProtection="1">
      <alignment horizontal="center" vertical="center" wrapText="1"/>
    </xf>
    <xf numFmtId="0" fontId="15" fillId="0" borderId="1"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1" fillId="0" borderId="36" xfId="0" applyFont="1" applyBorder="1" applyAlignment="1" applyProtection="1">
      <alignment horizontal="center" vertical="center"/>
    </xf>
    <xf numFmtId="0" fontId="4" fillId="7" borderId="190" xfId="0" applyFont="1" applyFill="1" applyBorder="1" applyAlignment="1" applyProtection="1">
      <alignment horizontal="center" vertical="center"/>
    </xf>
    <xf numFmtId="0" fontId="4" fillId="7" borderId="191" xfId="0" applyFont="1" applyFill="1" applyBorder="1" applyAlignment="1" applyProtection="1">
      <alignment horizontal="center" vertical="center"/>
    </xf>
    <xf numFmtId="0" fontId="14" fillId="3" borderId="0" xfId="0" applyNumberFormat="1" applyFont="1" applyFill="1" applyBorder="1" applyAlignment="1" applyProtection="1">
      <alignment horizontal="center" vertical="center" shrinkToFit="1"/>
    </xf>
    <xf numFmtId="0" fontId="13" fillId="0" borderId="197" xfId="0" applyFont="1" applyBorder="1" applyAlignment="1">
      <alignment horizontal="center" vertical="center" justifyLastLine="1"/>
    </xf>
    <xf numFmtId="0" fontId="13" fillId="0" borderId="200" xfId="0" applyFont="1" applyBorder="1" applyAlignment="1">
      <alignment horizontal="center" vertical="center" justifyLastLine="1"/>
    </xf>
    <xf numFmtId="0" fontId="13" fillId="0" borderId="196" xfId="0" applyFont="1" applyBorder="1" applyAlignment="1">
      <alignment horizontal="center" vertical="center" justifyLastLine="1"/>
    </xf>
    <xf numFmtId="0" fontId="13" fillId="0" borderId="195" xfId="0" applyFont="1" applyBorder="1" applyAlignment="1">
      <alignment horizontal="center" vertical="center" justifyLastLine="1"/>
    </xf>
    <xf numFmtId="0" fontId="13" fillId="0" borderId="201" xfId="0" applyFont="1" applyBorder="1" applyAlignment="1">
      <alignment horizontal="center" vertical="center" justifyLastLine="1"/>
    </xf>
    <xf numFmtId="0" fontId="13" fillId="0" borderId="194" xfId="0" applyFont="1" applyBorder="1" applyAlignment="1">
      <alignment horizontal="center" vertical="center" justifyLastLine="1"/>
    </xf>
    <xf numFmtId="0" fontId="27" fillId="2" borderId="5" xfId="0" applyFont="1" applyFill="1" applyBorder="1" applyAlignment="1" applyProtection="1">
      <alignment horizontal="center" vertical="center" justifyLastLine="1"/>
      <protection locked="0"/>
    </xf>
    <xf numFmtId="0" fontId="13" fillId="0" borderId="197" xfId="0" applyFont="1" applyBorder="1" applyAlignment="1">
      <alignment horizontal="center" vertical="center"/>
    </xf>
    <xf numFmtId="0" fontId="13" fillId="0" borderId="200" xfId="0" applyFont="1" applyBorder="1" applyAlignment="1">
      <alignment horizontal="center" vertical="center"/>
    </xf>
    <xf numFmtId="0" fontId="13" fillId="0" borderId="196" xfId="0" applyFont="1" applyBorder="1" applyAlignment="1">
      <alignment horizontal="center" vertical="center"/>
    </xf>
    <xf numFmtId="0" fontId="13" fillId="0" borderId="195" xfId="0" applyFont="1" applyBorder="1" applyAlignment="1">
      <alignment horizontal="center" vertical="center"/>
    </xf>
    <xf numFmtId="0" fontId="13" fillId="0" borderId="201" xfId="0" applyFont="1" applyBorder="1" applyAlignment="1">
      <alignment horizontal="center" vertical="center"/>
    </xf>
    <xf numFmtId="0" fontId="13" fillId="0" borderId="194" xfId="0" applyFont="1" applyBorder="1" applyAlignment="1">
      <alignment horizontal="center" vertical="center"/>
    </xf>
    <xf numFmtId="0" fontId="14" fillId="0" borderId="43" xfId="0" applyFont="1" applyBorder="1" applyAlignment="1" applyProtection="1">
      <alignment horizontal="center" vertical="center" shrinkToFit="1"/>
    </xf>
    <xf numFmtId="0" fontId="14" fillId="0" borderId="84" xfId="0" applyFont="1" applyBorder="1" applyAlignment="1" applyProtection="1">
      <alignment horizontal="center" vertical="center" shrinkToFit="1"/>
    </xf>
    <xf numFmtId="0" fontId="14" fillId="0" borderId="5" xfId="0" applyFont="1" applyBorder="1" applyAlignment="1" applyProtection="1">
      <alignment horizontal="center" vertical="center"/>
    </xf>
    <xf numFmtId="0" fontId="14" fillId="0" borderId="135" xfId="0" applyFont="1" applyBorder="1" applyAlignment="1" applyProtection="1">
      <alignment horizontal="center" vertical="center" wrapText="1"/>
    </xf>
    <xf numFmtId="0" fontId="14" fillId="0" borderId="124" xfId="0" applyFont="1" applyBorder="1" applyAlignment="1" applyProtection="1">
      <alignment horizontal="center" vertical="center" wrapText="1"/>
    </xf>
    <xf numFmtId="0" fontId="14" fillId="0" borderId="136" xfId="0" applyFont="1" applyBorder="1" applyAlignment="1" applyProtection="1">
      <alignment horizontal="center" vertical="center" wrapText="1"/>
    </xf>
    <xf numFmtId="0" fontId="14" fillId="0" borderId="6"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4" fillId="0" borderId="13" xfId="0" applyFont="1" applyBorder="1" applyAlignment="1" applyProtection="1">
      <alignment horizontal="center" vertical="center" wrapText="1"/>
    </xf>
    <xf numFmtId="0" fontId="14" fillId="0" borderId="44" xfId="0" applyFont="1" applyBorder="1" applyAlignment="1" applyProtection="1">
      <alignment horizontal="center" vertical="center" wrapText="1"/>
    </xf>
    <xf numFmtId="0" fontId="14" fillId="0" borderId="45" xfId="0" applyFont="1" applyBorder="1" applyAlignment="1" applyProtection="1">
      <alignment horizontal="center" vertical="center" wrapText="1"/>
    </xf>
    <xf numFmtId="0" fontId="14" fillId="0" borderId="142" xfId="0" applyFont="1" applyBorder="1" applyAlignment="1" applyProtection="1">
      <alignment horizontal="center" vertical="center" wrapText="1"/>
    </xf>
    <xf numFmtId="0" fontId="27" fillId="2" borderId="6" xfId="0" applyFont="1" applyFill="1" applyBorder="1" applyAlignment="1" applyProtection="1">
      <alignment vertical="center" shrinkToFit="1"/>
      <protection locked="0"/>
    </xf>
    <xf numFmtId="0" fontId="27" fillId="2" borderId="0" xfId="0" applyFont="1" applyFill="1" applyBorder="1" applyAlignment="1" applyProtection="1">
      <alignment vertical="center" shrinkToFit="1"/>
      <protection locked="0"/>
    </xf>
    <xf numFmtId="0" fontId="27" fillId="2" borderId="13" xfId="0" applyFont="1" applyFill="1" applyBorder="1" applyAlignment="1" applyProtection="1">
      <alignment vertical="center" shrinkToFit="1"/>
      <protection locked="0"/>
    </xf>
    <xf numFmtId="0" fontId="27" fillId="2" borderId="121" xfId="0" applyFont="1" applyFill="1" applyBorder="1" applyAlignment="1" applyProtection="1">
      <alignment horizontal="center" vertical="center"/>
      <protection locked="0"/>
    </xf>
    <xf numFmtId="0" fontId="27" fillId="2" borderId="122" xfId="0" applyFont="1" applyFill="1" applyBorder="1" applyAlignment="1" applyProtection="1">
      <alignment horizontal="center" vertical="center"/>
      <protection locked="0"/>
    </xf>
    <xf numFmtId="0" fontId="14" fillId="0" borderId="14" xfId="0" applyFont="1" applyBorder="1" applyAlignment="1" applyProtection="1">
      <alignment horizontal="center"/>
    </xf>
    <xf numFmtId="0" fontId="14" fillId="0" borderId="12" xfId="0" applyFont="1" applyBorder="1" applyAlignment="1" applyProtection="1">
      <alignment horizontal="center"/>
    </xf>
    <xf numFmtId="0" fontId="14" fillId="0" borderId="15" xfId="0" applyFont="1" applyBorder="1" applyAlignment="1" applyProtection="1">
      <alignment horizontal="center"/>
    </xf>
    <xf numFmtId="0" fontId="14" fillId="0" borderId="9" xfId="0" applyFont="1" applyBorder="1" applyAlignment="1" applyProtection="1">
      <alignment horizontal="center" vertical="top"/>
    </xf>
    <xf numFmtId="0" fontId="14" fillId="0" borderId="3" xfId="0" applyFont="1" applyBorder="1" applyAlignment="1" applyProtection="1">
      <alignment horizontal="center" vertical="top"/>
    </xf>
    <xf numFmtId="0" fontId="14" fillId="0" borderId="10" xfId="0" applyFont="1" applyBorder="1" applyAlignment="1" applyProtection="1">
      <alignment horizontal="center" vertical="top"/>
    </xf>
    <xf numFmtId="0" fontId="27" fillId="4" borderId="5" xfId="0" applyFont="1" applyFill="1" applyBorder="1" applyAlignment="1" applyProtection="1">
      <alignment horizontal="center" vertical="center" justifyLastLine="1"/>
      <protection locked="0"/>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0" xfId="0" applyFont="1" applyBorder="1" applyAlignment="1">
      <alignment horizontal="center" vertical="center" wrapText="1"/>
    </xf>
    <xf numFmtId="0" fontId="27" fillId="4" borderId="14" xfId="0" applyFont="1" applyFill="1" applyBorder="1" applyAlignment="1" applyProtection="1">
      <alignment horizontal="center" vertical="center"/>
      <protection locked="0"/>
    </xf>
    <xf numFmtId="0" fontId="27" fillId="4" borderId="12" xfId="0" applyFont="1" applyFill="1" applyBorder="1" applyAlignment="1" applyProtection="1">
      <alignment horizontal="center" vertical="center"/>
      <protection locked="0"/>
    </xf>
    <xf numFmtId="0" fontId="27" fillId="4" borderId="15" xfId="0" applyFont="1" applyFill="1" applyBorder="1" applyAlignment="1" applyProtection="1">
      <alignment horizontal="center" vertical="center"/>
      <protection locked="0"/>
    </xf>
    <xf numFmtId="0" fontId="27" fillId="4" borderId="6" xfId="0" applyFont="1" applyFill="1" applyBorder="1" applyAlignment="1" applyProtection="1">
      <alignment horizontal="center" vertical="center" shrinkToFit="1"/>
      <protection locked="0"/>
    </xf>
    <xf numFmtId="0" fontId="27" fillId="4" borderId="0" xfId="0" applyFont="1" applyFill="1" applyBorder="1" applyAlignment="1" applyProtection="1">
      <alignment horizontal="center" vertical="center" shrinkToFit="1"/>
      <protection locked="0"/>
    </xf>
    <xf numFmtId="0" fontId="27" fillId="0" borderId="14" xfId="0" applyFont="1" applyBorder="1" applyAlignment="1" applyProtection="1">
      <alignment horizontal="center" vertical="center" shrinkToFit="1"/>
    </xf>
    <xf numFmtId="0" fontId="27" fillId="0" borderId="12" xfId="0" applyFont="1" applyBorder="1" applyAlignment="1" applyProtection="1">
      <alignment horizontal="center" vertical="center" shrinkToFit="1"/>
    </xf>
    <xf numFmtId="0" fontId="27" fillId="0" borderId="9" xfId="0" applyFont="1" applyBorder="1" applyAlignment="1" applyProtection="1">
      <alignment horizontal="center" vertical="center" shrinkToFit="1"/>
    </xf>
    <xf numFmtId="0" fontId="27" fillId="0" borderId="3" xfId="0" applyFont="1" applyBorder="1" applyAlignment="1" applyProtection="1">
      <alignment horizontal="center" vertical="center" shrinkToFit="1"/>
    </xf>
    <xf numFmtId="0" fontId="27" fillId="4" borderId="120" xfId="0" applyFont="1" applyFill="1" applyBorder="1" applyAlignment="1" applyProtection="1">
      <alignment horizontal="center" vertical="center" shrinkToFit="1"/>
      <protection locked="0"/>
    </xf>
    <xf numFmtId="0" fontId="27" fillId="4" borderId="121" xfId="0" applyFont="1" applyFill="1" applyBorder="1" applyAlignment="1" applyProtection="1">
      <alignment horizontal="center" vertical="center" shrinkToFit="1"/>
      <protection locked="0"/>
    </xf>
    <xf numFmtId="0" fontId="27" fillId="4" borderId="122" xfId="0" applyFont="1" applyFill="1" applyBorder="1" applyAlignment="1" applyProtection="1">
      <alignment horizontal="center" vertical="center" shrinkToFit="1"/>
      <protection locked="0"/>
    </xf>
    <xf numFmtId="0" fontId="14" fillId="0" borderId="22" xfId="0" applyFont="1" applyBorder="1" applyAlignment="1" applyProtection="1">
      <alignment horizontal="center" vertical="center" shrinkToFit="1"/>
    </xf>
    <xf numFmtId="0" fontId="14" fillId="0" borderId="24" xfId="0" applyFont="1" applyBorder="1" applyAlignment="1" applyProtection="1">
      <alignment horizontal="center" vertical="center" shrinkToFit="1"/>
    </xf>
    <xf numFmtId="0" fontId="14" fillId="0" borderId="23" xfId="0" applyFont="1" applyBorder="1" applyAlignment="1" applyProtection="1">
      <alignment horizontal="center" vertical="center" shrinkToFit="1"/>
    </xf>
    <xf numFmtId="0" fontId="14" fillId="0" borderId="25" xfId="0" applyFont="1" applyBorder="1" applyAlignment="1" applyProtection="1">
      <alignment horizontal="center" vertical="center" shrinkToFit="1"/>
    </xf>
    <xf numFmtId="0" fontId="14" fillId="0" borderId="26" xfId="0" applyFont="1" applyBorder="1" applyAlignment="1" applyProtection="1">
      <alignment horizontal="center" vertical="center" shrinkToFit="1"/>
    </xf>
    <xf numFmtId="0" fontId="14" fillId="0" borderId="27" xfId="0" applyFont="1" applyBorder="1" applyAlignment="1" applyProtection="1">
      <alignment horizontal="center" vertical="center" shrinkToFit="1"/>
    </xf>
    <xf numFmtId="0" fontId="14" fillId="0" borderId="8" xfId="0" applyFont="1" applyBorder="1" applyAlignment="1" applyProtection="1">
      <alignment horizontal="center" vertical="center"/>
    </xf>
    <xf numFmtId="0" fontId="14" fillId="0" borderId="4"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9" xfId="0" applyFont="1" applyBorder="1" applyAlignment="1" applyProtection="1">
      <alignment horizontal="center" vertical="center" shrinkToFit="1"/>
    </xf>
    <xf numFmtId="0" fontId="14" fillId="0" borderId="3" xfId="0" applyFont="1" applyBorder="1" applyAlignment="1" applyProtection="1">
      <alignment horizontal="center" vertical="center" shrinkToFit="1"/>
    </xf>
    <xf numFmtId="0" fontId="14" fillId="0" borderId="10" xfId="0" applyFont="1" applyBorder="1" applyAlignment="1" applyProtection="1">
      <alignment horizontal="center" vertical="center" shrinkToFit="1"/>
    </xf>
    <xf numFmtId="0" fontId="14" fillId="0" borderId="8" xfId="0" applyFont="1" applyFill="1" applyBorder="1" applyAlignment="1" applyProtection="1">
      <alignment horizontal="center" vertical="center"/>
    </xf>
    <xf numFmtId="0" fontId="14" fillId="0" borderId="4" xfId="0" applyFont="1" applyFill="1" applyBorder="1" applyAlignment="1" applyProtection="1">
      <alignment horizontal="center" vertical="center"/>
    </xf>
    <xf numFmtId="0" fontId="14" fillId="0" borderId="79" xfId="0" applyFont="1" applyFill="1" applyBorder="1" applyAlignment="1" applyProtection="1">
      <alignment horizontal="center" vertical="center"/>
    </xf>
    <xf numFmtId="38" fontId="27" fillId="0" borderId="85" xfId="4" applyFont="1" applyBorder="1" applyAlignment="1" applyProtection="1">
      <alignment horizontal="right" vertical="center"/>
    </xf>
    <xf numFmtId="38" fontId="27" fillId="0" borderId="4" xfId="4" applyFont="1" applyBorder="1" applyAlignment="1" applyProtection="1">
      <alignment horizontal="right" vertical="center"/>
    </xf>
    <xf numFmtId="0" fontId="14" fillId="0" borderId="17" xfId="0" applyFont="1" applyFill="1" applyBorder="1" applyAlignment="1" applyProtection="1">
      <alignment horizontal="right" shrinkToFit="1"/>
    </xf>
    <xf numFmtId="0" fontId="14" fillId="0" borderId="19" xfId="0" applyFont="1" applyFill="1" applyBorder="1" applyAlignment="1" applyProtection="1">
      <alignment horizontal="right" shrinkToFit="1"/>
    </xf>
    <xf numFmtId="0" fontId="14" fillId="0" borderId="20" xfId="0" applyFont="1" applyFill="1" applyBorder="1" applyAlignment="1" applyProtection="1">
      <alignment horizontal="right" shrinkToFit="1"/>
    </xf>
    <xf numFmtId="38" fontId="27" fillId="0" borderId="85" xfId="4" applyFont="1" applyBorder="1" applyAlignment="1" applyProtection="1">
      <alignment vertical="center" shrinkToFit="1"/>
    </xf>
    <xf numFmtId="38" fontId="27" fillId="0" borderId="4" xfId="4" applyFont="1" applyBorder="1" applyAlignment="1" applyProtection="1">
      <alignment vertical="center" shrinkToFit="1"/>
    </xf>
    <xf numFmtId="0" fontId="17" fillId="0" borderId="8" xfId="0" applyFont="1" applyFill="1" applyBorder="1" applyAlignment="1" applyProtection="1">
      <alignment horizontal="center" vertical="center" wrapText="1"/>
    </xf>
    <xf numFmtId="0" fontId="17" fillId="0" borderId="4" xfId="0" applyFont="1" applyFill="1" applyBorder="1" applyAlignment="1" applyProtection="1">
      <alignment horizontal="center" vertical="center" wrapText="1"/>
    </xf>
    <xf numFmtId="0" fontId="17" fillId="0" borderId="7" xfId="0" applyFont="1" applyFill="1" applyBorder="1" applyAlignment="1" applyProtection="1">
      <alignment horizontal="center" vertical="center" wrapText="1"/>
    </xf>
    <xf numFmtId="0" fontId="27" fillId="4" borderId="8" xfId="0" applyFont="1" applyFill="1" applyBorder="1" applyAlignment="1" applyProtection="1">
      <alignment horizontal="center" vertical="center"/>
      <protection locked="0"/>
    </xf>
    <xf numFmtId="0" fontId="27" fillId="4" borderId="4" xfId="0" applyFont="1" applyFill="1" applyBorder="1" applyAlignment="1" applyProtection="1">
      <alignment horizontal="center" vertical="center"/>
      <protection locked="0"/>
    </xf>
    <xf numFmtId="0" fontId="27" fillId="4" borderId="7" xfId="0" applyFont="1" applyFill="1" applyBorder="1" applyAlignment="1" applyProtection="1">
      <alignment horizontal="center" vertical="center"/>
      <protection locked="0"/>
    </xf>
    <xf numFmtId="0" fontId="14" fillId="0" borderId="7" xfId="0" applyFont="1" applyBorder="1" applyAlignment="1" applyProtection="1">
      <alignment horizontal="center" vertical="center"/>
    </xf>
    <xf numFmtId="0" fontId="18" fillId="0" borderId="0" xfId="0" applyFont="1" applyBorder="1" applyAlignment="1" applyProtection="1">
      <alignment horizontal="center" vertical="center" textRotation="255"/>
    </xf>
    <xf numFmtId="0" fontId="18" fillId="0" borderId="13" xfId="0" applyFont="1" applyBorder="1" applyAlignment="1" applyProtection="1">
      <alignment horizontal="center" vertical="center" textRotation="255"/>
    </xf>
    <xf numFmtId="0" fontId="18" fillId="0" borderId="3" xfId="0" applyFont="1" applyBorder="1" applyAlignment="1" applyProtection="1">
      <alignment horizontal="center" vertical="center" textRotation="255"/>
    </xf>
    <xf numFmtId="0" fontId="18" fillId="0" borderId="10" xfId="0" applyFont="1" applyBorder="1" applyAlignment="1" applyProtection="1">
      <alignment horizontal="center" vertical="center" textRotation="255"/>
    </xf>
    <xf numFmtId="0" fontId="14" fillId="0" borderId="7" xfId="0" applyFont="1" applyFill="1" applyBorder="1" applyAlignment="1" applyProtection="1">
      <alignment horizontal="center" vertical="center"/>
    </xf>
    <xf numFmtId="0" fontId="27" fillId="2" borderId="0" xfId="0" applyFont="1" applyFill="1" applyBorder="1" applyAlignment="1" applyProtection="1">
      <alignment horizontal="center" vertical="center"/>
      <protection locked="0"/>
    </xf>
    <xf numFmtId="0" fontId="27" fillId="4" borderId="13" xfId="0" applyFont="1" applyFill="1" applyBorder="1" applyAlignment="1" applyProtection="1">
      <alignment horizontal="center" vertical="center" shrinkToFit="1"/>
      <protection locked="0"/>
    </xf>
    <xf numFmtId="0" fontId="18" fillId="0" borderId="121" xfId="0" applyFont="1" applyBorder="1" applyAlignment="1" applyProtection="1">
      <alignment horizontal="center" vertical="center" textRotation="255"/>
    </xf>
    <xf numFmtId="0" fontId="18" fillId="0" borderId="122" xfId="0" applyFont="1" applyBorder="1" applyAlignment="1" applyProtection="1">
      <alignment horizontal="center" vertical="center" textRotation="255"/>
    </xf>
    <xf numFmtId="0" fontId="14" fillId="0" borderId="137" xfId="0" applyFont="1" applyBorder="1" applyAlignment="1" applyProtection="1">
      <alignment horizontal="center" vertical="center" shrinkToFit="1"/>
    </xf>
    <xf numFmtId="0" fontId="14" fillId="0" borderId="138" xfId="0" applyFont="1" applyBorder="1" applyAlignment="1" applyProtection="1">
      <alignment horizontal="center" vertical="center" shrinkToFit="1"/>
    </xf>
    <xf numFmtId="0" fontId="14" fillId="0" borderId="139" xfId="0" applyFont="1" applyBorder="1" applyAlignment="1" applyProtection="1">
      <alignment horizontal="center" vertical="center" shrinkToFit="1"/>
    </xf>
    <xf numFmtId="0" fontId="27" fillId="4" borderId="120" xfId="0" applyFont="1" applyFill="1" applyBorder="1" applyAlignment="1" applyProtection="1">
      <alignment horizontal="center" vertical="center"/>
      <protection locked="0"/>
    </xf>
    <xf numFmtId="0" fontId="27" fillId="4" borderId="121" xfId="0" applyFont="1" applyFill="1" applyBorder="1" applyAlignment="1" applyProtection="1">
      <alignment horizontal="center" vertical="center"/>
      <protection locked="0"/>
    </xf>
    <xf numFmtId="0" fontId="27" fillId="4" borderId="122" xfId="0" applyFont="1" applyFill="1" applyBorder="1" applyAlignment="1" applyProtection="1">
      <alignment horizontal="center" vertical="center"/>
      <protection locked="0"/>
    </xf>
    <xf numFmtId="0" fontId="14" fillId="0" borderId="0" xfId="0" applyNumberFormat="1" applyFont="1" applyAlignment="1" applyProtection="1">
      <alignment vertical="center"/>
    </xf>
    <xf numFmtId="0" fontId="27" fillId="2" borderId="120" xfId="0" applyFont="1" applyFill="1" applyBorder="1" applyAlignment="1" applyProtection="1">
      <alignment vertical="center" shrinkToFit="1"/>
      <protection locked="0"/>
    </xf>
    <xf numFmtId="0" fontId="27" fillId="2" borderId="121" xfId="0" applyFont="1" applyFill="1" applyBorder="1" applyAlignment="1" applyProtection="1">
      <alignment vertical="center" shrinkToFit="1"/>
      <protection locked="0"/>
    </xf>
    <xf numFmtId="0" fontId="27" fillId="2" borderId="122" xfId="0" applyFont="1" applyFill="1" applyBorder="1" applyAlignment="1" applyProtection="1">
      <alignment vertical="center" shrinkToFit="1"/>
      <protection locked="0"/>
    </xf>
    <xf numFmtId="0" fontId="14" fillId="0" borderId="175" xfId="0" applyFont="1" applyBorder="1" applyAlignment="1" applyProtection="1">
      <alignment horizontal="center" vertical="center" shrinkToFit="1"/>
    </xf>
    <xf numFmtId="0" fontId="14" fillId="0" borderId="4" xfId="0" applyFont="1" applyFill="1" applyBorder="1" applyAlignment="1" applyProtection="1">
      <alignment horizontal="center" shrinkToFit="1"/>
    </xf>
    <xf numFmtId="0" fontId="14" fillId="0" borderId="4" xfId="0" applyFont="1" applyBorder="1" applyAlignment="1" applyProtection="1">
      <alignment horizontal="right" vertical="center"/>
    </xf>
    <xf numFmtId="0" fontId="30" fillId="0" borderId="4" xfId="0" applyFont="1" applyBorder="1" applyAlignment="1">
      <alignment horizontal="left" vertical="center" wrapText="1"/>
    </xf>
    <xf numFmtId="0" fontId="30" fillId="0" borderId="4" xfId="0" applyFont="1" applyBorder="1" applyAlignment="1">
      <alignment horizontal="left" vertical="center"/>
    </xf>
    <xf numFmtId="0" fontId="30" fillId="0" borderId="3" xfId="0" applyFont="1" applyBorder="1" applyAlignment="1">
      <alignment horizontal="left" vertical="center"/>
    </xf>
    <xf numFmtId="38" fontId="14" fillId="0" borderId="0" xfId="4" applyFont="1" applyAlignment="1" applyProtection="1">
      <alignment vertical="center" shrinkToFit="1"/>
    </xf>
    <xf numFmtId="0" fontId="14" fillId="0" borderId="14" xfId="0" applyFont="1" applyBorder="1" applyAlignment="1" applyProtection="1">
      <alignment horizontal="center" vertical="center" shrinkToFit="1"/>
    </xf>
    <xf numFmtId="0" fontId="14" fillId="0" borderId="12" xfId="0" applyFont="1" applyBorder="1" applyAlignment="1" applyProtection="1">
      <alignment horizontal="center" vertical="center" shrinkToFit="1"/>
    </xf>
    <xf numFmtId="0" fontId="14" fillId="0" borderId="15" xfId="0" applyFont="1" applyBorder="1" applyAlignment="1" applyProtection="1">
      <alignment horizontal="center" vertical="center" shrinkToFit="1"/>
    </xf>
    <xf numFmtId="0" fontId="3" fillId="0" borderId="14"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14" fillId="0" borderId="170" xfId="0" applyFont="1" applyFill="1" applyBorder="1" applyAlignment="1" applyProtection="1">
      <alignment horizontal="center" shrinkToFit="1"/>
    </xf>
    <xf numFmtId="0" fontId="14" fillId="0" borderId="171" xfId="0" applyFont="1" applyFill="1" applyBorder="1" applyAlignment="1" applyProtection="1">
      <alignment horizontal="center" shrinkToFit="1"/>
    </xf>
    <xf numFmtId="0" fontId="14" fillId="0" borderId="173" xfId="0" applyFont="1" applyFill="1" applyBorder="1" applyAlignment="1" applyProtection="1">
      <alignment horizontal="center" shrinkToFit="1"/>
    </xf>
    <xf numFmtId="0" fontId="14" fillId="0" borderId="174" xfId="0" applyFont="1" applyFill="1" applyBorder="1" applyAlignment="1" applyProtection="1">
      <alignment horizontal="center" shrinkToFit="1"/>
    </xf>
    <xf numFmtId="0" fontId="14" fillId="0" borderId="3" xfId="0" applyFont="1" applyBorder="1" applyAlignment="1" applyProtection="1">
      <alignment horizontal="left" vertical="center"/>
    </xf>
    <xf numFmtId="0" fontId="14" fillId="0" borderId="10" xfId="0" applyFont="1" applyBorder="1" applyAlignment="1" applyProtection="1">
      <alignment horizontal="left" vertical="center"/>
    </xf>
    <xf numFmtId="0" fontId="3" fillId="0" borderId="8"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79" xfId="0" applyFont="1" applyFill="1" applyBorder="1" applyAlignment="1" applyProtection="1">
      <alignment horizontal="center" vertical="center"/>
    </xf>
    <xf numFmtId="38" fontId="27" fillId="0" borderId="105" xfId="4" applyFont="1" applyBorder="1" applyAlignment="1" applyProtection="1">
      <alignment vertical="center"/>
    </xf>
    <xf numFmtId="38" fontId="27" fillId="0" borderId="3" xfId="4" applyFont="1" applyBorder="1" applyAlignment="1" applyProtection="1">
      <alignment vertical="center"/>
    </xf>
    <xf numFmtId="0" fontId="14" fillId="0" borderId="176" xfId="0" applyFont="1" applyFill="1" applyBorder="1" applyAlignment="1" applyProtection="1">
      <alignment horizontal="right" shrinkToFit="1"/>
    </xf>
    <xf numFmtId="0" fontId="14" fillId="0" borderId="177" xfId="0" applyFont="1" applyFill="1" applyBorder="1" applyAlignment="1" applyProtection="1">
      <alignment horizontal="right" shrinkToFit="1"/>
    </xf>
    <xf numFmtId="0" fontId="14" fillId="0" borderId="169" xfId="0" applyFont="1" applyBorder="1" applyAlignment="1" applyProtection="1">
      <alignment horizontal="center" vertical="center" wrapText="1" shrinkToFit="1"/>
    </xf>
    <xf numFmtId="0" fontId="14" fillId="0" borderId="170" xfId="0" applyFont="1" applyBorder="1" applyAlignment="1" applyProtection="1">
      <alignment horizontal="center" vertical="center" shrinkToFit="1"/>
    </xf>
    <xf numFmtId="0" fontId="14" fillId="0" borderId="171" xfId="0" applyFont="1" applyBorder="1" applyAlignment="1" applyProtection="1">
      <alignment horizontal="center" vertical="center" shrinkToFit="1"/>
    </xf>
    <xf numFmtId="0" fontId="14" fillId="0" borderId="172" xfId="0" applyFont="1" applyBorder="1" applyAlignment="1" applyProtection="1">
      <alignment horizontal="center" vertical="center" shrinkToFit="1"/>
    </xf>
    <xf numFmtId="0" fontId="14" fillId="0" borderId="173" xfId="0" applyFont="1" applyBorder="1" applyAlignment="1" applyProtection="1">
      <alignment horizontal="center" vertical="center" shrinkToFit="1"/>
    </xf>
    <xf numFmtId="0" fontId="14" fillId="0" borderId="174" xfId="0" applyFont="1" applyBorder="1" applyAlignment="1" applyProtection="1">
      <alignment horizontal="center" vertical="center" shrinkToFit="1"/>
    </xf>
    <xf numFmtId="0" fontId="27" fillId="2" borderId="8" xfId="0" applyFont="1" applyFill="1" applyBorder="1" applyAlignment="1" applyProtection="1">
      <alignment vertical="center" shrinkToFit="1"/>
      <protection locked="0"/>
    </xf>
    <xf numFmtId="0" fontId="27" fillId="2" borderId="4" xfId="0" applyFont="1" applyFill="1" applyBorder="1" applyAlignment="1" applyProtection="1">
      <alignment vertical="center" shrinkToFit="1"/>
      <protection locked="0"/>
    </xf>
    <xf numFmtId="0" fontId="27" fillId="2" borderId="7" xfId="0" applyFont="1" applyFill="1" applyBorder="1" applyAlignment="1" applyProtection="1">
      <alignment vertical="center" shrinkToFit="1"/>
      <protection locked="0"/>
    </xf>
    <xf numFmtId="0" fontId="27" fillId="2" borderId="4" xfId="0" applyFont="1" applyFill="1" applyBorder="1" applyAlignment="1" applyProtection="1">
      <alignment horizontal="center" vertical="center"/>
      <protection locked="0"/>
    </xf>
    <xf numFmtId="189" fontId="27" fillId="2" borderId="14" xfId="0" applyNumberFormat="1" applyFont="1" applyFill="1" applyBorder="1" applyAlignment="1" applyProtection="1">
      <alignment horizontal="distributed" vertical="center" justifyLastLine="1" shrinkToFit="1" readingOrder="1"/>
      <protection locked="0"/>
    </xf>
    <xf numFmtId="189" fontId="27" fillId="2" borderId="12" xfId="0" applyNumberFormat="1" applyFont="1" applyFill="1" applyBorder="1" applyAlignment="1" applyProtection="1">
      <alignment horizontal="distributed" vertical="center" justifyLastLine="1" shrinkToFit="1" readingOrder="1"/>
      <protection locked="0"/>
    </xf>
    <xf numFmtId="189" fontId="27" fillId="2" borderId="15" xfId="0" applyNumberFormat="1" applyFont="1" applyFill="1" applyBorder="1" applyAlignment="1" applyProtection="1">
      <alignment horizontal="distributed" vertical="center" justifyLastLine="1" shrinkToFit="1" readingOrder="1"/>
      <protection locked="0"/>
    </xf>
    <xf numFmtId="189" fontId="27" fillId="2" borderId="9" xfId="0" applyNumberFormat="1" applyFont="1" applyFill="1" applyBorder="1" applyAlignment="1" applyProtection="1">
      <alignment horizontal="distributed" vertical="center" justifyLastLine="1" shrinkToFit="1" readingOrder="1"/>
      <protection locked="0"/>
    </xf>
    <xf numFmtId="189" fontId="27" fillId="2" borderId="3" xfId="0" applyNumberFormat="1" applyFont="1" applyFill="1" applyBorder="1" applyAlignment="1" applyProtection="1">
      <alignment horizontal="distributed" vertical="center" justifyLastLine="1" shrinkToFit="1" readingOrder="1"/>
      <protection locked="0"/>
    </xf>
    <xf numFmtId="189" fontId="27" fillId="2" borderId="10" xfId="0" applyNumberFormat="1" applyFont="1" applyFill="1" applyBorder="1" applyAlignment="1" applyProtection="1">
      <alignment horizontal="distributed" vertical="center" justifyLastLine="1" shrinkToFit="1" readingOrder="1"/>
      <protection locked="0"/>
    </xf>
    <xf numFmtId="38" fontId="27" fillId="0" borderId="6" xfId="4" applyFont="1" applyBorder="1" applyAlignment="1" applyProtection="1">
      <alignment vertical="center"/>
    </xf>
    <xf numFmtId="38" fontId="27" fillId="0" borderId="0" xfId="4" applyFont="1" applyBorder="1" applyAlignment="1" applyProtection="1">
      <alignment vertical="center"/>
    </xf>
    <xf numFmtId="38" fontId="27" fillId="0" borderId="44" xfId="4" applyFont="1" applyBorder="1" applyAlignment="1" applyProtection="1">
      <alignment vertical="center"/>
    </xf>
    <xf numFmtId="38" fontId="27" fillId="0" borderId="45" xfId="4" applyFont="1" applyBorder="1" applyAlignment="1" applyProtection="1">
      <alignment vertical="center"/>
    </xf>
    <xf numFmtId="0" fontId="14" fillId="4" borderId="14" xfId="0" applyFont="1" applyFill="1" applyBorder="1" applyAlignment="1" applyProtection="1">
      <alignment horizontal="center" vertical="center" shrinkToFit="1"/>
      <protection locked="0"/>
    </xf>
    <xf numFmtId="0" fontId="14" fillId="4" borderId="12" xfId="0" applyFont="1" applyFill="1" applyBorder="1" applyAlignment="1" applyProtection="1">
      <alignment horizontal="center" vertical="center" shrinkToFit="1"/>
      <protection locked="0"/>
    </xf>
    <xf numFmtId="0" fontId="14" fillId="4" borderId="15" xfId="0" applyFont="1" applyFill="1" applyBorder="1" applyAlignment="1" applyProtection="1">
      <alignment horizontal="center" vertical="center" shrinkToFit="1"/>
      <protection locked="0"/>
    </xf>
    <xf numFmtId="0" fontId="14" fillId="4" borderId="9" xfId="0" applyFont="1" applyFill="1" applyBorder="1" applyAlignment="1" applyProtection="1">
      <alignment horizontal="center" vertical="center" shrinkToFit="1"/>
      <protection locked="0"/>
    </xf>
    <xf numFmtId="0" fontId="14" fillId="4" borderId="3" xfId="0" applyFont="1" applyFill="1" applyBorder="1" applyAlignment="1" applyProtection="1">
      <alignment horizontal="center" vertical="center" shrinkToFit="1"/>
      <protection locked="0"/>
    </xf>
    <xf numFmtId="0" fontId="14" fillId="4" borderId="10" xfId="0" applyFont="1" applyFill="1" applyBorder="1" applyAlignment="1" applyProtection="1">
      <alignment horizontal="center" vertical="center" shrinkToFit="1"/>
      <protection locked="0"/>
    </xf>
    <xf numFmtId="0" fontId="30" fillId="0" borderId="14" xfId="0" applyFont="1" applyBorder="1" applyAlignment="1" applyProtection="1">
      <alignment horizontal="left" vertical="center" wrapText="1" shrinkToFit="1"/>
    </xf>
    <xf numFmtId="0" fontId="30" fillId="0" borderId="12" xfId="0" applyFont="1" applyBorder="1" applyAlignment="1" applyProtection="1">
      <alignment horizontal="left" vertical="center" wrapText="1" shrinkToFit="1"/>
    </xf>
    <xf numFmtId="0" fontId="30" fillId="0" borderId="15" xfId="0" applyFont="1" applyBorder="1" applyAlignment="1" applyProtection="1">
      <alignment horizontal="left" vertical="center" wrapText="1" shrinkToFit="1"/>
    </xf>
    <xf numFmtId="0" fontId="30" fillId="0" borderId="9" xfId="0" applyFont="1" applyBorder="1" applyAlignment="1" applyProtection="1">
      <alignment horizontal="left" vertical="center" wrapText="1" shrinkToFit="1"/>
    </xf>
    <xf numFmtId="0" fontId="30" fillId="0" borderId="3" xfId="0" applyFont="1" applyBorder="1" applyAlignment="1" applyProtection="1">
      <alignment horizontal="left" vertical="center" wrapText="1" shrinkToFit="1"/>
    </xf>
    <xf numFmtId="0" fontId="30" fillId="0" borderId="10" xfId="0" applyFont="1" applyBorder="1" applyAlignment="1" applyProtection="1">
      <alignment horizontal="left" vertical="center" wrapText="1" shrinkToFit="1"/>
    </xf>
    <xf numFmtId="49" fontId="27" fillId="2" borderId="8" xfId="0" applyNumberFormat="1" applyFont="1" applyFill="1" applyBorder="1" applyAlignment="1" applyProtection="1">
      <alignment vertical="center" shrinkToFit="1"/>
      <protection locked="0"/>
    </xf>
    <xf numFmtId="49" fontId="27" fillId="2" borderId="4" xfId="0" applyNumberFormat="1" applyFont="1" applyFill="1" applyBorder="1" applyAlignment="1" applyProtection="1">
      <alignment vertical="center" shrinkToFit="1"/>
      <protection locked="0"/>
    </xf>
    <xf numFmtId="49" fontId="27" fillId="2" borderId="148" xfId="0" applyNumberFormat="1" applyFont="1" applyFill="1" applyBorder="1" applyAlignment="1" applyProtection="1">
      <alignment vertical="center" shrinkToFit="1"/>
      <protection locked="0"/>
    </xf>
    <xf numFmtId="0" fontId="26" fillId="4" borderId="117" xfId="0" applyFont="1" applyFill="1" applyBorder="1" applyAlignment="1" applyProtection="1">
      <alignment horizontal="center" vertical="center" shrinkToFit="1"/>
      <protection locked="0"/>
    </xf>
    <xf numFmtId="0" fontId="26" fillId="4" borderId="4" xfId="0" applyFont="1" applyFill="1" applyBorder="1" applyAlignment="1" applyProtection="1">
      <alignment horizontal="center" vertical="center" shrinkToFit="1"/>
      <protection locked="0"/>
    </xf>
    <xf numFmtId="0" fontId="26" fillId="4" borderId="148" xfId="0" applyFont="1" applyFill="1" applyBorder="1" applyAlignment="1" applyProtection="1">
      <alignment horizontal="center" vertical="center" shrinkToFit="1"/>
      <protection locked="0"/>
    </xf>
    <xf numFmtId="0" fontId="26" fillId="4" borderId="7" xfId="0" applyFont="1" applyFill="1" applyBorder="1" applyAlignment="1" applyProtection="1">
      <alignment horizontal="center" vertical="center" shrinkToFit="1"/>
      <protection locked="0"/>
    </xf>
    <xf numFmtId="38" fontId="27" fillId="0" borderId="85" xfId="4" applyFont="1" applyBorder="1" applyAlignment="1" applyProtection="1">
      <alignment vertical="center"/>
    </xf>
    <xf numFmtId="38" fontId="27" fillId="0" borderId="4" xfId="4" applyFont="1" applyBorder="1" applyAlignment="1" applyProtection="1">
      <alignment vertical="center"/>
    </xf>
    <xf numFmtId="38" fontId="27" fillId="0" borderId="86" xfId="4" applyFont="1" applyBorder="1" applyAlignment="1" applyProtection="1">
      <alignment vertical="center"/>
    </xf>
    <xf numFmtId="38" fontId="27" fillId="0" borderId="12" xfId="4" applyFont="1" applyBorder="1" applyAlignment="1" applyProtection="1">
      <alignment vertical="center"/>
    </xf>
    <xf numFmtId="0" fontId="3" fillId="0" borderId="81" xfId="0" applyFont="1" applyFill="1" applyBorder="1" applyAlignment="1" applyProtection="1">
      <alignment horizontal="center" vertical="center"/>
    </xf>
    <xf numFmtId="0" fontId="14" fillId="0" borderId="12" xfId="0" applyFont="1" applyFill="1" applyBorder="1" applyAlignment="1" applyProtection="1">
      <alignment horizontal="center" shrinkToFit="1"/>
    </xf>
    <xf numFmtId="0" fontId="14" fillId="0" borderId="15" xfId="0" applyFont="1" applyFill="1" applyBorder="1" applyAlignment="1" applyProtection="1">
      <alignment horizontal="center" shrinkToFit="1"/>
    </xf>
    <xf numFmtId="38" fontId="27" fillId="2" borderId="4" xfId="0" applyNumberFormat="1" applyFont="1" applyFill="1" applyBorder="1" applyAlignment="1" applyProtection="1">
      <alignment horizontal="right" vertical="center" shrinkToFit="1"/>
      <protection locked="0"/>
    </xf>
    <xf numFmtId="0" fontId="13" fillId="0" borderId="8" xfId="0" applyFont="1" applyBorder="1" applyAlignment="1" applyProtection="1">
      <alignment horizontal="center" vertical="center" shrinkToFit="1"/>
    </xf>
    <xf numFmtId="0" fontId="13" fillId="0" borderId="4" xfId="0" applyFont="1" applyBorder="1" applyAlignment="1" applyProtection="1">
      <alignment horizontal="center" vertical="center" shrinkToFit="1"/>
    </xf>
    <xf numFmtId="0" fontId="13" fillId="0" borderId="7" xfId="0" applyFont="1" applyBorder="1" applyAlignment="1" applyProtection="1">
      <alignment horizontal="center" vertical="center" shrinkToFit="1"/>
    </xf>
    <xf numFmtId="0" fontId="27" fillId="4" borderId="8" xfId="0" applyFont="1" applyFill="1" applyBorder="1" applyAlignment="1" applyProtection="1">
      <alignment horizontal="center" vertical="center" shrinkToFit="1"/>
      <protection locked="0"/>
    </xf>
    <xf numFmtId="0" fontId="27" fillId="4" borderId="4" xfId="0" applyFont="1" applyFill="1" applyBorder="1" applyAlignment="1" applyProtection="1">
      <alignment horizontal="center" vertical="center" shrinkToFit="1"/>
      <protection locked="0"/>
    </xf>
    <xf numFmtId="0" fontId="27" fillId="4" borderId="148" xfId="0" applyFont="1" applyFill="1" applyBorder="1" applyAlignment="1" applyProtection="1">
      <alignment horizontal="center" vertical="center" shrinkToFit="1"/>
      <protection locked="0"/>
    </xf>
    <xf numFmtId="0" fontId="27" fillId="4" borderId="7" xfId="0" applyFont="1" applyFill="1" applyBorder="1" applyAlignment="1" applyProtection="1">
      <alignment horizontal="center" vertical="center" shrinkToFit="1"/>
      <protection locked="0"/>
    </xf>
    <xf numFmtId="0" fontId="11" fillId="0" borderId="8" xfId="0" applyFont="1" applyFill="1" applyBorder="1" applyAlignment="1" applyProtection="1">
      <alignment horizontal="center" vertical="center" shrinkToFit="1"/>
    </xf>
    <xf numFmtId="0" fontId="11" fillId="0" borderId="4" xfId="0" applyFont="1" applyFill="1" applyBorder="1" applyAlignment="1" applyProtection="1">
      <alignment horizontal="center" vertical="center" shrinkToFit="1"/>
    </xf>
    <xf numFmtId="0" fontId="11" fillId="0" borderId="7" xfId="0" applyFont="1" applyFill="1" applyBorder="1" applyAlignment="1" applyProtection="1">
      <alignment horizontal="center" vertical="center" shrinkToFit="1"/>
    </xf>
    <xf numFmtId="178" fontId="27" fillId="2" borderId="85" xfId="0" applyNumberFormat="1" applyFont="1" applyFill="1" applyBorder="1" applyAlignment="1" applyProtection="1">
      <alignment vertical="center"/>
      <protection locked="0"/>
    </xf>
    <xf numFmtId="178" fontId="27" fillId="2" borderId="4" xfId="0" applyNumberFormat="1" applyFont="1" applyFill="1" applyBorder="1" applyAlignment="1" applyProtection="1">
      <alignment vertical="center"/>
      <protection locked="0"/>
    </xf>
    <xf numFmtId="0" fontId="14" fillId="0" borderId="14" xfId="0" applyFont="1" applyBorder="1" applyAlignment="1" applyProtection="1">
      <alignment horizontal="center" vertical="center"/>
    </xf>
    <xf numFmtId="0" fontId="14" fillId="0" borderId="6"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7" xfId="0" applyFont="1" applyBorder="1" applyAlignment="1" applyProtection="1">
      <alignment horizontal="center" vertical="center"/>
    </xf>
    <xf numFmtId="0" fontId="3" fillId="0" borderId="82" xfId="0" applyFont="1" applyFill="1" applyBorder="1" applyAlignment="1" applyProtection="1">
      <alignment horizontal="center" vertical="center"/>
    </xf>
    <xf numFmtId="0" fontId="3" fillId="0" borderId="83" xfId="0" applyFont="1" applyFill="1" applyBorder="1" applyAlignment="1" applyProtection="1">
      <alignment horizontal="center" vertical="center"/>
    </xf>
    <xf numFmtId="0" fontId="14" fillId="0" borderId="0" xfId="0" applyFont="1" applyFill="1" applyBorder="1" applyAlignment="1" applyProtection="1">
      <alignment horizontal="right" shrinkToFit="1"/>
    </xf>
    <xf numFmtId="0" fontId="14" fillId="0" borderId="13" xfId="0" applyFont="1" applyFill="1" applyBorder="1" applyAlignment="1" applyProtection="1">
      <alignment horizontal="right" shrinkToFit="1"/>
    </xf>
    <xf numFmtId="38" fontId="27" fillId="2" borderId="14" xfId="4" applyFont="1" applyFill="1" applyBorder="1" applyAlignment="1" applyProtection="1">
      <alignment vertical="center" shrinkToFit="1"/>
      <protection locked="0"/>
    </xf>
    <xf numFmtId="38" fontId="27" fillId="2" borderId="12" xfId="4" applyFont="1" applyFill="1" applyBorder="1" applyAlignment="1" applyProtection="1">
      <alignment vertical="center" shrinkToFit="1"/>
      <protection locked="0"/>
    </xf>
    <xf numFmtId="38" fontId="27" fillId="2" borderId="9" xfId="4" applyFont="1" applyFill="1" applyBorder="1" applyAlignment="1" applyProtection="1">
      <alignment vertical="center" shrinkToFit="1"/>
      <protection locked="0"/>
    </xf>
    <xf numFmtId="38" fontId="27" fillId="2" borderId="3" xfId="4" applyFont="1" applyFill="1" applyBorder="1" applyAlignment="1" applyProtection="1">
      <alignment vertical="center" shrinkToFit="1"/>
      <protection locked="0"/>
    </xf>
    <xf numFmtId="38" fontId="14" fillId="0" borderId="0" xfId="0" applyNumberFormat="1" applyFont="1" applyAlignment="1" applyProtection="1">
      <alignment vertical="center" shrinkToFit="1"/>
    </xf>
    <xf numFmtId="0" fontId="16" fillId="0" borderId="14" xfId="0" applyFont="1" applyBorder="1" applyAlignment="1" applyProtection="1">
      <alignment horizontal="center" vertical="center" shrinkToFit="1"/>
    </xf>
    <xf numFmtId="0" fontId="16" fillId="0" borderId="12" xfId="0" applyFont="1" applyBorder="1" applyAlignment="1" applyProtection="1">
      <alignment horizontal="center" vertical="center" shrinkToFit="1"/>
    </xf>
    <xf numFmtId="0" fontId="16" fillId="0" borderId="15" xfId="0" applyFont="1" applyBorder="1" applyAlignment="1" applyProtection="1">
      <alignment horizontal="center" vertical="center" shrinkToFit="1"/>
    </xf>
    <xf numFmtId="0" fontId="14" fillId="4" borderId="79" xfId="0" applyFont="1" applyFill="1" applyBorder="1" applyAlignment="1" applyProtection="1">
      <alignment horizontal="center" vertical="center" shrinkToFit="1"/>
      <protection locked="0"/>
    </xf>
    <xf numFmtId="0" fontId="14" fillId="0" borderId="192" xfId="0" applyFont="1" applyBorder="1" applyAlignment="1" applyProtection="1">
      <alignment horizontal="left" vertical="center" shrinkToFit="1"/>
    </xf>
    <xf numFmtId="0" fontId="14" fillId="0" borderId="5" xfId="0" applyFont="1" applyBorder="1" applyAlignment="1" applyProtection="1">
      <alignment horizontal="left" vertical="center" shrinkToFit="1"/>
    </xf>
    <xf numFmtId="0" fontId="26" fillId="2" borderId="9" xfId="0" applyFont="1" applyFill="1" applyBorder="1" applyAlignment="1" applyProtection="1">
      <alignment vertical="center" wrapText="1"/>
      <protection locked="0"/>
    </xf>
    <xf numFmtId="0" fontId="26" fillId="2" borderId="3" xfId="0" applyFont="1" applyFill="1" applyBorder="1" applyAlignment="1" applyProtection="1">
      <alignment vertical="center" wrapText="1"/>
      <protection locked="0"/>
    </xf>
    <xf numFmtId="0" fontId="26" fillId="2" borderId="10" xfId="0" applyFont="1" applyFill="1" applyBorder="1" applyAlignment="1" applyProtection="1">
      <alignment vertical="center" wrapText="1"/>
      <protection locked="0"/>
    </xf>
    <xf numFmtId="0" fontId="14" fillId="0" borderId="3" xfId="0" applyFont="1" applyBorder="1" applyAlignment="1" applyProtection="1">
      <alignment vertical="center"/>
    </xf>
    <xf numFmtId="0" fontId="14" fillId="0" borderId="0" xfId="0" applyNumberFormat="1" applyFont="1" applyFill="1" applyBorder="1" applyAlignment="1" applyProtection="1">
      <alignment vertical="center" shrinkToFit="1"/>
    </xf>
    <xf numFmtId="0" fontId="14" fillId="0" borderId="7" xfId="0" applyFont="1" applyBorder="1" applyAlignment="1" applyProtection="1">
      <alignment horizontal="left" vertical="center" shrinkToFit="1"/>
    </xf>
    <xf numFmtId="0" fontId="12" fillId="0" borderId="14" xfId="0" applyFont="1" applyFill="1" applyBorder="1" applyAlignment="1" applyProtection="1">
      <alignment vertical="top"/>
    </xf>
    <xf numFmtId="0" fontId="12" fillId="0" borderId="12" xfId="0" applyFont="1" applyFill="1" applyBorder="1" applyAlignment="1" applyProtection="1">
      <alignment vertical="top"/>
    </xf>
    <xf numFmtId="0" fontId="17" fillId="0" borderId="4" xfId="0" applyFont="1" applyBorder="1" applyAlignment="1" applyProtection="1">
      <alignment vertical="center" wrapText="1" shrinkToFit="1"/>
    </xf>
    <xf numFmtId="0" fontId="53" fillId="2" borderId="4" xfId="0" applyFont="1" applyFill="1" applyBorder="1" applyAlignment="1" applyProtection="1">
      <alignment vertical="center" shrinkToFit="1"/>
      <protection locked="0"/>
    </xf>
    <xf numFmtId="0" fontId="27" fillId="2" borderId="4" xfId="0" applyFont="1" applyFill="1" applyBorder="1" applyAlignment="1" applyProtection="1">
      <alignment horizontal="left" vertical="center" shrinkToFit="1"/>
      <protection locked="0"/>
    </xf>
    <xf numFmtId="0" fontId="14" fillId="0" borderId="0" xfId="0" applyFont="1" applyBorder="1" applyAlignment="1" applyProtection="1">
      <alignment horizontal="left" vertical="center" shrinkToFit="1"/>
    </xf>
    <xf numFmtId="0" fontId="20" fillId="0" borderId="21" xfId="0" applyFont="1" applyFill="1" applyBorder="1" applyAlignment="1" applyProtection="1">
      <alignment horizontal="center" vertical="center"/>
    </xf>
    <xf numFmtId="0" fontId="20" fillId="0" borderId="5" xfId="0" applyFont="1" applyFill="1" applyBorder="1" applyAlignment="1" applyProtection="1">
      <alignment horizontal="center" vertical="center"/>
    </xf>
    <xf numFmtId="0" fontId="3" fillId="0" borderId="168" xfId="0" applyFont="1" applyFill="1" applyBorder="1" applyAlignment="1" applyProtection="1">
      <alignment horizontal="center" vertical="center"/>
    </xf>
    <xf numFmtId="0" fontId="3" fillId="0" borderId="167"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78" xfId="0" applyFont="1" applyFill="1" applyBorder="1" applyAlignment="1" applyProtection="1">
      <alignment horizontal="center" vertical="center"/>
    </xf>
    <xf numFmtId="38" fontId="33" fillId="0" borderId="124" xfId="4" applyNumberFormat="1" applyFont="1" applyBorder="1" applyAlignment="1" applyProtection="1">
      <alignment vertical="center" shrinkToFit="1"/>
    </xf>
    <xf numFmtId="38" fontId="33" fillId="0" borderId="3" xfId="4" applyNumberFormat="1" applyFont="1" applyBorder="1" applyAlignment="1" applyProtection="1">
      <alignment vertical="center" shrinkToFit="1"/>
    </xf>
    <xf numFmtId="0" fontId="14" fillId="0" borderId="0" xfId="0" applyFont="1" applyFill="1" applyBorder="1" applyAlignment="1" applyProtection="1">
      <alignment horizontal="center" shrinkToFit="1"/>
    </xf>
    <xf numFmtId="0" fontId="14" fillId="0" borderId="13" xfId="0" applyFont="1" applyFill="1" applyBorder="1" applyAlignment="1" applyProtection="1">
      <alignment horizontal="center" shrinkToFit="1"/>
    </xf>
    <xf numFmtId="0" fontId="14" fillId="0" borderId="3" xfId="0" applyFont="1" applyFill="1" applyBorder="1" applyAlignment="1" applyProtection="1">
      <alignment horizontal="center" shrinkToFit="1"/>
    </xf>
    <xf numFmtId="0" fontId="14" fillId="0" borderId="10" xfId="0" applyFont="1" applyFill="1" applyBorder="1" applyAlignment="1" applyProtection="1">
      <alignment horizontal="center" shrinkToFit="1"/>
    </xf>
    <xf numFmtId="0" fontId="15" fillId="0" borderId="85" xfId="0" applyFont="1" applyBorder="1" applyAlignment="1" applyProtection="1">
      <alignment horizontal="left" vertical="top"/>
    </xf>
    <xf numFmtId="0" fontId="15" fillId="0" borderId="4" xfId="0" applyFont="1" applyBorder="1" applyAlignment="1" applyProtection="1">
      <alignment horizontal="left" vertical="top"/>
    </xf>
    <xf numFmtId="0" fontId="3" fillId="0" borderId="84" xfId="0" applyFont="1" applyFill="1" applyBorder="1" applyAlignment="1" applyProtection="1">
      <alignment horizontal="center" vertical="center"/>
    </xf>
    <xf numFmtId="0" fontId="3" fillId="0" borderId="160" xfId="0" applyFont="1" applyFill="1" applyBorder="1" applyAlignment="1" applyProtection="1">
      <alignment horizontal="center" vertical="center"/>
    </xf>
    <xf numFmtId="38" fontId="27" fillId="0" borderId="87" xfId="4" applyFont="1" applyBorder="1" applyAlignment="1" applyProtection="1">
      <alignment vertical="center"/>
    </xf>
    <xf numFmtId="0" fontId="14" fillId="0" borderId="161" xfId="0" applyFont="1" applyFill="1" applyBorder="1" applyAlignment="1" applyProtection="1">
      <alignment horizontal="right" shrinkToFit="1"/>
    </xf>
    <xf numFmtId="0" fontId="14" fillId="0" borderId="162" xfId="0" applyFont="1" applyFill="1" applyBorder="1" applyAlignment="1" applyProtection="1">
      <alignment horizontal="right" shrinkToFit="1"/>
    </xf>
    <xf numFmtId="0" fontId="14" fillId="0" borderId="163" xfId="0" applyFont="1" applyFill="1" applyBorder="1" applyAlignment="1" applyProtection="1">
      <alignment horizontal="right" shrinkToFit="1"/>
    </xf>
    <xf numFmtId="0" fontId="13" fillId="0" borderId="4" xfId="0" applyFont="1" applyFill="1" applyBorder="1" applyAlignment="1" applyProtection="1">
      <alignment horizontal="distributed" vertical="center"/>
    </xf>
    <xf numFmtId="38" fontId="27" fillId="2" borderId="14" xfId="4" applyFont="1" applyFill="1" applyBorder="1" applyAlignment="1" applyProtection="1">
      <alignment vertical="center"/>
      <protection locked="0"/>
    </xf>
    <xf numFmtId="38" fontId="27" fillId="2" borderId="12" xfId="4" applyFont="1" applyFill="1" applyBorder="1" applyAlignment="1" applyProtection="1">
      <alignment vertical="center"/>
      <protection locked="0"/>
    </xf>
    <xf numFmtId="38" fontId="27" fillId="2" borderId="8" xfId="4" applyFont="1" applyFill="1" applyBorder="1" applyAlignment="1" applyProtection="1">
      <alignment vertical="center"/>
      <protection locked="0"/>
    </xf>
    <xf numFmtId="38" fontId="27" fillId="2" borderId="4" xfId="4" applyFont="1" applyFill="1" applyBorder="1" applyAlignment="1" applyProtection="1">
      <alignment vertical="center"/>
      <protection locked="0"/>
    </xf>
    <xf numFmtId="0" fontId="14" fillId="0" borderId="72" xfId="0" applyFont="1" applyBorder="1" applyAlignment="1" applyProtection="1">
      <alignment horizontal="center" vertical="center"/>
    </xf>
    <xf numFmtId="0" fontId="14" fillId="0" borderId="73" xfId="0" applyFont="1" applyBorder="1" applyAlignment="1" applyProtection="1">
      <alignment horizontal="center" vertical="center"/>
    </xf>
    <xf numFmtId="0" fontId="14" fillId="0" borderId="74" xfId="0" applyFont="1" applyBorder="1" applyAlignment="1" applyProtection="1">
      <alignment horizontal="center" vertical="center"/>
    </xf>
    <xf numFmtId="0" fontId="14" fillId="0" borderId="14" xfId="0" applyFont="1" applyBorder="1" applyAlignment="1" applyProtection="1">
      <alignment horizontal="center" vertical="center" textRotation="255"/>
    </xf>
    <xf numFmtId="0" fontId="14" fillId="0" borderId="12" xfId="0" applyFont="1" applyBorder="1" applyAlignment="1" applyProtection="1">
      <alignment horizontal="center" vertical="center" textRotation="255"/>
    </xf>
    <xf numFmtId="0" fontId="14" fillId="0" borderId="15" xfId="0" applyFont="1" applyBorder="1" applyAlignment="1" applyProtection="1">
      <alignment horizontal="center" vertical="center" textRotation="255"/>
    </xf>
    <xf numFmtId="0" fontId="14" fillId="0" borderId="9" xfId="0" applyFont="1" applyBorder="1" applyAlignment="1" applyProtection="1">
      <alignment horizontal="center" vertical="center" textRotation="255"/>
    </xf>
    <xf numFmtId="0" fontId="14" fillId="0" borderId="3" xfId="0" applyFont="1" applyBorder="1" applyAlignment="1" applyProtection="1">
      <alignment horizontal="center" vertical="center" textRotation="255"/>
    </xf>
    <xf numFmtId="0" fontId="14" fillId="0" borderId="10" xfId="0" applyFont="1" applyBorder="1" applyAlignment="1" applyProtection="1">
      <alignment horizontal="center" vertical="center" textRotation="255"/>
    </xf>
    <xf numFmtId="0" fontId="14" fillId="0" borderId="4" xfId="0" applyFont="1" applyFill="1" applyBorder="1" applyAlignment="1" applyProtection="1">
      <alignment horizontal="distributed" vertical="center" shrinkToFit="1"/>
    </xf>
    <xf numFmtId="0" fontId="14" fillId="0" borderId="18" xfId="0" applyFont="1" applyBorder="1" applyAlignment="1" applyProtection="1">
      <alignment horizontal="center" vertical="center" shrinkToFit="1"/>
    </xf>
    <xf numFmtId="0" fontId="14" fillId="0" borderId="19" xfId="0" applyFont="1" applyBorder="1" applyAlignment="1" applyProtection="1">
      <alignment horizontal="center" vertical="center" shrinkToFit="1"/>
    </xf>
    <xf numFmtId="0" fontId="14" fillId="0" borderId="16" xfId="0" applyFont="1" applyBorder="1" applyAlignment="1" applyProtection="1">
      <alignment horizontal="center" vertical="center" shrinkToFit="1"/>
    </xf>
    <xf numFmtId="0" fontId="3" fillId="0" borderId="5" xfId="0" applyFont="1" applyBorder="1" applyAlignment="1" applyProtection="1">
      <alignment horizontal="center" vertical="center"/>
    </xf>
    <xf numFmtId="0" fontId="3" fillId="0" borderId="78" xfId="0" applyFont="1" applyBorder="1" applyAlignment="1" applyProtection="1">
      <alignment horizontal="center" vertical="center"/>
    </xf>
    <xf numFmtId="38" fontId="27" fillId="0" borderId="8" xfId="4" applyFont="1" applyFill="1" applyBorder="1" applyAlignment="1" applyProtection="1">
      <alignment vertical="center"/>
    </xf>
    <xf numFmtId="38" fontId="27" fillId="0" borderId="4" xfId="4" applyFont="1" applyFill="1" applyBorder="1" applyAlignment="1" applyProtection="1">
      <alignment vertical="center"/>
    </xf>
    <xf numFmtId="0" fontId="14" fillId="0" borderId="16" xfId="0" applyFont="1" applyFill="1" applyBorder="1" applyAlignment="1" applyProtection="1">
      <alignment horizontal="right" shrinkToFit="1"/>
    </xf>
    <xf numFmtId="38" fontId="27" fillId="0" borderId="8" xfId="4" applyFont="1" applyFill="1" applyBorder="1" applyAlignment="1" applyProtection="1">
      <alignment vertical="center" shrinkToFit="1"/>
    </xf>
    <xf numFmtId="38" fontId="27" fillId="0" borderId="4" xfId="4" applyFont="1" applyFill="1" applyBorder="1" applyAlignment="1" applyProtection="1">
      <alignment vertical="center" shrinkToFit="1"/>
    </xf>
    <xf numFmtId="38" fontId="27" fillId="0" borderId="18" xfId="4" applyFont="1" applyFill="1" applyBorder="1" applyAlignment="1" applyProtection="1">
      <alignment vertical="center"/>
    </xf>
    <xf numFmtId="38" fontId="27" fillId="0" borderId="19" xfId="4" applyFont="1" applyFill="1" applyBorder="1" applyAlignment="1" applyProtection="1">
      <alignment vertical="center"/>
    </xf>
    <xf numFmtId="38" fontId="27" fillId="0" borderId="16" xfId="4" applyFont="1" applyFill="1" applyBorder="1" applyAlignment="1" applyProtection="1">
      <alignment vertical="center"/>
    </xf>
    <xf numFmtId="0" fontId="14" fillId="0" borderId="71" xfId="0" applyFont="1" applyBorder="1" applyAlignment="1" applyProtection="1">
      <alignment horizontal="center" vertical="center"/>
    </xf>
    <xf numFmtId="0" fontId="16" fillId="0" borderId="14" xfId="0" applyFont="1" applyBorder="1" applyAlignment="1" applyProtection="1">
      <alignment horizontal="center" vertical="center" wrapText="1" shrinkToFit="1"/>
    </xf>
    <xf numFmtId="0" fontId="16" fillId="0" borderId="12" xfId="0" applyFont="1" applyBorder="1" applyAlignment="1" applyProtection="1">
      <alignment horizontal="center" vertical="center" wrapText="1" shrinkToFit="1"/>
    </xf>
    <xf numFmtId="0" fontId="16" fillId="0" borderId="29" xfId="0" applyFont="1" applyBorder="1" applyAlignment="1" applyProtection="1">
      <alignment horizontal="center" vertical="center" wrapText="1" shrinkToFit="1"/>
    </xf>
    <xf numFmtId="0" fontId="16" fillId="0" borderId="6" xfId="0" applyFont="1" applyBorder="1" applyAlignment="1" applyProtection="1">
      <alignment horizontal="center" vertical="center" wrapText="1" shrinkToFit="1"/>
    </xf>
    <xf numFmtId="0" fontId="16" fillId="0" borderId="0" xfId="0" applyFont="1" applyBorder="1" applyAlignment="1" applyProtection="1">
      <alignment horizontal="center" vertical="center" wrapText="1" shrinkToFit="1"/>
    </xf>
    <xf numFmtId="0" fontId="16" fillId="0" borderId="37" xfId="0" applyFont="1" applyBorder="1" applyAlignment="1" applyProtection="1">
      <alignment horizontal="center" vertical="center" wrapText="1" shrinkToFit="1"/>
    </xf>
    <xf numFmtId="0" fontId="15" fillId="0" borderId="85" xfId="0" applyFont="1" applyBorder="1" applyAlignment="1" applyProtection="1">
      <alignment horizontal="left" vertical="top" shrinkToFit="1"/>
    </xf>
    <xf numFmtId="0" fontId="15" fillId="0" borderId="4" xfId="0" applyFont="1" applyBorder="1" applyAlignment="1" applyProtection="1">
      <alignment horizontal="left" vertical="top" shrinkToFit="1"/>
    </xf>
    <xf numFmtId="0" fontId="26" fillId="2" borderId="28" xfId="0" applyFont="1" applyFill="1" applyBorder="1" applyAlignment="1" applyProtection="1">
      <alignment horizontal="center" vertical="center" shrinkToFit="1"/>
      <protection locked="0"/>
    </xf>
    <xf numFmtId="0" fontId="26" fillId="2" borderId="12" xfId="0" applyFont="1" applyFill="1" applyBorder="1" applyAlignment="1" applyProtection="1">
      <alignment horizontal="center" vertical="center" shrinkToFit="1"/>
      <protection locked="0"/>
    </xf>
    <xf numFmtId="0" fontId="26" fillId="2" borderId="15" xfId="0" applyFont="1" applyFill="1" applyBorder="1" applyAlignment="1" applyProtection="1">
      <alignment horizontal="center" vertical="center" shrinkToFit="1"/>
      <protection locked="0"/>
    </xf>
    <xf numFmtId="0" fontId="26" fillId="2" borderId="36" xfId="0" applyFont="1" applyFill="1" applyBorder="1" applyAlignment="1" applyProtection="1">
      <alignment horizontal="center" vertical="center" shrinkToFit="1"/>
      <protection locked="0"/>
    </xf>
    <xf numFmtId="0" fontId="26" fillId="2" borderId="0" xfId="0" applyFont="1" applyFill="1" applyBorder="1" applyAlignment="1" applyProtection="1">
      <alignment horizontal="center" vertical="center" shrinkToFit="1"/>
      <protection locked="0"/>
    </xf>
    <xf numFmtId="0" fontId="26" fillId="2" borderId="13" xfId="0" applyFont="1" applyFill="1" applyBorder="1" applyAlignment="1" applyProtection="1">
      <alignment horizontal="center" vertical="center" shrinkToFit="1"/>
      <protection locked="0"/>
    </xf>
    <xf numFmtId="0" fontId="26" fillId="2" borderId="30" xfId="0" applyFont="1" applyFill="1" applyBorder="1" applyAlignment="1" applyProtection="1">
      <alignment horizontal="center" vertical="center" shrinkToFit="1"/>
      <protection locked="0"/>
    </xf>
    <xf numFmtId="0" fontId="26" fillId="2" borderId="3" xfId="0" applyFont="1" applyFill="1" applyBorder="1" applyAlignment="1" applyProtection="1">
      <alignment horizontal="center" vertical="center" shrinkToFit="1"/>
      <protection locked="0"/>
    </xf>
    <xf numFmtId="0" fontId="26" fillId="2" borderId="10" xfId="0" applyFont="1" applyFill="1" applyBorder="1" applyAlignment="1" applyProtection="1">
      <alignment horizontal="center" vertical="center" shrinkToFit="1"/>
      <protection locked="0"/>
    </xf>
    <xf numFmtId="0" fontId="18" fillId="0" borderId="14" xfId="0" applyFont="1" applyBorder="1" applyAlignment="1" applyProtection="1">
      <alignment horizontal="center" vertical="center" wrapText="1"/>
    </xf>
    <xf numFmtId="0" fontId="18" fillId="0" borderId="12" xfId="0" applyFont="1" applyBorder="1" applyAlignment="1" applyProtection="1">
      <alignment horizontal="center" vertical="center"/>
    </xf>
    <xf numFmtId="0" fontId="18" fillId="0" borderId="15" xfId="0" applyFont="1" applyBorder="1" applyAlignment="1" applyProtection="1">
      <alignment horizontal="center" vertical="center"/>
    </xf>
    <xf numFmtId="0" fontId="18" fillId="0" borderId="6"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13" xfId="0" applyFont="1" applyBorder="1" applyAlignment="1" applyProtection="1">
      <alignment horizontal="center" vertical="center"/>
    </xf>
    <xf numFmtId="0" fontId="18" fillId="0" borderId="9" xfId="0" applyFont="1" applyBorder="1" applyAlignment="1" applyProtection="1">
      <alignment horizontal="center" vertical="center"/>
    </xf>
    <xf numFmtId="0" fontId="18" fillId="0" borderId="3" xfId="0" applyFont="1" applyBorder="1" applyAlignment="1" applyProtection="1">
      <alignment horizontal="center" vertical="center"/>
    </xf>
    <xf numFmtId="0" fontId="18" fillId="0" borderId="10" xfId="0" applyFont="1" applyBorder="1" applyAlignment="1" applyProtection="1">
      <alignment horizontal="center" vertical="center"/>
    </xf>
    <xf numFmtId="0" fontId="26" fillId="4" borderId="14" xfId="0" applyFont="1" applyFill="1" applyBorder="1" applyAlignment="1" applyProtection="1">
      <alignment horizontal="center" vertical="center"/>
      <protection locked="0"/>
    </xf>
    <xf numFmtId="0" fontId="26" fillId="4" borderId="12" xfId="0" applyFont="1" applyFill="1" applyBorder="1" applyAlignment="1" applyProtection="1">
      <alignment horizontal="center" vertical="center"/>
      <protection locked="0"/>
    </xf>
    <xf numFmtId="0" fontId="26" fillId="4" borderId="29" xfId="0" applyFont="1" applyFill="1" applyBorder="1" applyAlignment="1" applyProtection="1">
      <alignment horizontal="center" vertical="center"/>
      <protection locked="0"/>
    </xf>
    <xf numFmtId="0" fontId="26" fillId="4" borderId="6" xfId="0" applyFont="1" applyFill="1" applyBorder="1" applyAlignment="1" applyProtection="1">
      <alignment horizontal="center" vertical="center"/>
      <protection locked="0"/>
    </xf>
    <xf numFmtId="0" fontId="26" fillId="4" borderId="0" xfId="0" applyFont="1" applyFill="1" applyBorder="1" applyAlignment="1" applyProtection="1">
      <alignment horizontal="center" vertical="center"/>
      <protection locked="0"/>
    </xf>
    <xf numFmtId="0" fontId="26" fillId="4" borderId="37" xfId="0" applyFont="1" applyFill="1" applyBorder="1" applyAlignment="1" applyProtection="1">
      <alignment horizontal="center" vertical="center"/>
      <protection locked="0"/>
    </xf>
    <xf numFmtId="0" fontId="26" fillId="4" borderId="9" xfId="0" applyFont="1" applyFill="1" applyBorder="1" applyAlignment="1" applyProtection="1">
      <alignment horizontal="center" vertical="center"/>
      <protection locked="0"/>
    </xf>
    <xf numFmtId="0" fontId="26" fillId="4" borderId="3" xfId="0" applyFont="1" applyFill="1" applyBorder="1" applyAlignment="1" applyProtection="1">
      <alignment horizontal="center" vertical="center"/>
      <protection locked="0"/>
    </xf>
    <xf numFmtId="0" fontId="26" fillId="4" borderId="31" xfId="0" applyFont="1" applyFill="1" applyBorder="1" applyAlignment="1" applyProtection="1">
      <alignment horizontal="center" vertical="center"/>
      <protection locked="0"/>
    </xf>
    <xf numFmtId="0" fontId="11" fillId="0" borderId="28" xfId="0" applyFont="1" applyBorder="1" applyAlignment="1" applyProtection="1">
      <alignment horizontal="center" vertical="center" readingOrder="1"/>
    </xf>
    <xf numFmtId="0" fontId="11" fillId="0" borderId="12" xfId="0" applyFont="1" applyBorder="1" applyAlignment="1" applyProtection="1">
      <alignment horizontal="center" vertical="center" readingOrder="1"/>
    </xf>
    <xf numFmtId="0" fontId="11" fillId="0" borderId="29" xfId="0" applyFont="1" applyBorder="1" applyAlignment="1" applyProtection="1">
      <alignment horizontal="center" vertical="center" readingOrder="1"/>
    </xf>
    <xf numFmtId="0" fontId="11" fillId="0" borderId="36" xfId="0" applyFont="1" applyBorder="1" applyAlignment="1" applyProtection="1">
      <alignment horizontal="center" vertical="center" readingOrder="1"/>
    </xf>
    <xf numFmtId="0" fontId="11" fillId="0" borderId="0" xfId="0" applyFont="1" applyBorder="1" applyAlignment="1" applyProtection="1">
      <alignment horizontal="center" vertical="center" readingOrder="1"/>
    </xf>
    <xf numFmtId="0" fontId="11" fillId="0" borderId="37" xfId="0" applyFont="1" applyBorder="1" applyAlignment="1" applyProtection="1">
      <alignment horizontal="center" vertical="center" readingOrder="1"/>
    </xf>
    <xf numFmtId="49" fontId="61" fillId="2" borderId="28" xfId="0" applyNumberFormat="1" applyFont="1" applyFill="1" applyBorder="1" applyAlignment="1" applyProtection="1">
      <alignment horizontal="center" vertical="center"/>
      <protection locked="0"/>
    </xf>
    <xf numFmtId="49" fontId="61" fillId="2" borderId="12" xfId="0" applyNumberFormat="1" applyFont="1" applyFill="1" applyBorder="1" applyAlignment="1" applyProtection="1">
      <alignment horizontal="center" vertical="center"/>
      <protection locked="0"/>
    </xf>
    <xf numFmtId="49" fontId="61" fillId="2" borderId="29" xfId="0" applyNumberFormat="1" applyFont="1" applyFill="1" applyBorder="1" applyAlignment="1" applyProtection="1">
      <alignment horizontal="center" vertical="center"/>
      <protection locked="0"/>
    </xf>
    <xf numFmtId="49" fontId="61" fillId="2" borderId="36" xfId="0" applyNumberFormat="1" applyFont="1" applyFill="1" applyBorder="1" applyAlignment="1" applyProtection="1">
      <alignment horizontal="center" vertical="center"/>
      <protection locked="0"/>
    </xf>
    <xf numFmtId="49" fontId="61" fillId="2" borderId="0" xfId="0" applyNumberFormat="1" applyFont="1" applyFill="1" applyBorder="1" applyAlignment="1" applyProtection="1">
      <alignment horizontal="center" vertical="center"/>
      <protection locked="0"/>
    </xf>
    <xf numFmtId="49" fontId="61" fillId="2" borderId="37" xfId="0" applyNumberFormat="1" applyFont="1" applyFill="1" applyBorder="1" applyAlignment="1" applyProtection="1">
      <alignment horizontal="center" vertical="center"/>
      <protection locked="0"/>
    </xf>
    <xf numFmtId="49" fontId="61" fillId="2" borderId="38" xfId="0" applyNumberFormat="1" applyFont="1" applyFill="1" applyBorder="1" applyAlignment="1" applyProtection="1">
      <alignment horizontal="center" vertical="center"/>
      <protection locked="0"/>
    </xf>
    <xf numFmtId="49" fontId="61" fillId="2" borderId="2" xfId="0" applyNumberFormat="1" applyFont="1" applyFill="1" applyBorder="1" applyAlignment="1" applyProtection="1">
      <alignment horizontal="center" vertical="center"/>
      <protection locked="0"/>
    </xf>
    <xf numFmtId="49" fontId="61" fillId="2" borderId="39" xfId="0" applyNumberFormat="1" applyFont="1" applyFill="1" applyBorder="1" applyAlignment="1" applyProtection="1">
      <alignment horizontal="center" vertical="center"/>
      <protection locked="0"/>
    </xf>
    <xf numFmtId="181" fontId="11" fillId="0" borderId="6" xfId="0" applyNumberFormat="1" applyFont="1" applyFill="1" applyBorder="1" applyAlignment="1" applyProtection="1">
      <alignment horizontal="center" vertical="center" shrinkToFit="1"/>
    </xf>
    <xf numFmtId="181" fontId="11" fillId="0" borderId="0" xfId="0" applyNumberFormat="1" applyFont="1" applyFill="1" applyBorder="1" applyAlignment="1" applyProtection="1">
      <alignment horizontal="center" vertical="center" shrinkToFit="1"/>
    </xf>
    <xf numFmtId="181" fontId="11" fillId="0" borderId="13" xfId="0" applyNumberFormat="1" applyFont="1" applyFill="1" applyBorder="1" applyAlignment="1" applyProtection="1">
      <alignment horizontal="center" vertical="center" shrinkToFit="1"/>
    </xf>
    <xf numFmtId="189" fontId="52" fillId="2" borderId="28" xfId="0" applyNumberFormat="1" applyFont="1" applyFill="1" applyBorder="1" applyAlignment="1" applyProtection="1">
      <alignment horizontal="distributed" vertical="center" justifyLastLine="1" readingOrder="1"/>
      <protection locked="0"/>
    </xf>
    <xf numFmtId="189" fontId="52" fillId="2" borderId="12" xfId="0" applyNumberFormat="1" applyFont="1" applyFill="1" applyBorder="1" applyAlignment="1" applyProtection="1">
      <alignment horizontal="distributed" vertical="center" justifyLastLine="1" readingOrder="1"/>
      <protection locked="0"/>
    </xf>
    <xf numFmtId="189" fontId="52" fillId="2" borderId="29" xfId="0" applyNumberFormat="1" applyFont="1" applyFill="1" applyBorder="1" applyAlignment="1" applyProtection="1">
      <alignment horizontal="distributed" vertical="center" justifyLastLine="1" readingOrder="1"/>
      <protection locked="0"/>
    </xf>
    <xf numFmtId="189" fontId="52" fillId="2" borderId="36" xfId="0" applyNumberFormat="1" applyFont="1" applyFill="1" applyBorder="1" applyAlignment="1" applyProtection="1">
      <alignment horizontal="distributed" vertical="center" justifyLastLine="1" readingOrder="1"/>
      <protection locked="0"/>
    </xf>
    <xf numFmtId="189" fontId="52" fillId="2" borderId="0" xfId="0" applyNumberFormat="1" applyFont="1" applyFill="1" applyBorder="1" applyAlignment="1" applyProtection="1">
      <alignment horizontal="distributed" vertical="center" justifyLastLine="1" readingOrder="1"/>
      <protection locked="0"/>
    </xf>
    <xf numFmtId="189" fontId="52" fillId="2" borderId="37" xfId="0" applyNumberFormat="1" applyFont="1" applyFill="1" applyBorder="1" applyAlignment="1" applyProtection="1">
      <alignment horizontal="distributed" vertical="center" justifyLastLine="1" readingOrder="1"/>
      <protection locked="0"/>
    </xf>
    <xf numFmtId="189" fontId="52" fillId="2" borderId="38" xfId="0" applyNumberFormat="1" applyFont="1" applyFill="1" applyBorder="1" applyAlignment="1" applyProtection="1">
      <alignment horizontal="distributed" vertical="center" justifyLastLine="1" readingOrder="1"/>
      <protection locked="0"/>
    </xf>
    <xf numFmtId="189" fontId="52" fillId="2" borderId="2" xfId="0" applyNumberFormat="1" applyFont="1" applyFill="1" applyBorder="1" applyAlignment="1" applyProtection="1">
      <alignment horizontal="distributed" vertical="center" justifyLastLine="1" readingOrder="1"/>
      <protection locked="0"/>
    </xf>
    <xf numFmtId="189" fontId="52" fillId="2" borderId="39" xfId="0" applyNumberFormat="1" applyFont="1" applyFill="1" applyBorder="1" applyAlignment="1" applyProtection="1">
      <alignment horizontal="distributed" vertical="center" justifyLastLine="1" readingOrder="1"/>
      <protection locked="0"/>
    </xf>
    <xf numFmtId="0" fontId="51" fillId="0" borderId="115" xfId="0" applyFont="1" applyBorder="1" applyAlignment="1" applyProtection="1">
      <alignment vertical="center"/>
      <protection locked="0"/>
    </xf>
    <xf numFmtId="0" fontId="51" fillId="0" borderId="116" xfId="0" applyFont="1" applyBorder="1" applyAlignment="1" applyProtection="1">
      <alignment vertical="center"/>
      <protection locked="0"/>
    </xf>
    <xf numFmtId="0" fontId="51" fillId="0" borderId="133" xfId="0" applyFont="1" applyBorder="1" applyAlignment="1" applyProtection="1">
      <alignment vertical="center"/>
      <protection locked="0"/>
    </xf>
    <xf numFmtId="0" fontId="51" fillId="0" borderId="36" xfId="0" applyFont="1" applyBorder="1" applyAlignment="1" applyProtection="1">
      <alignment vertical="center"/>
      <protection locked="0"/>
    </xf>
    <xf numFmtId="0" fontId="51" fillId="0" borderId="0" xfId="0" applyFont="1" applyBorder="1" applyAlignment="1" applyProtection="1">
      <alignment vertical="center"/>
      <protection locked="0"/>
    </xf>
    <xf numFmtId="0" fontId="51" fillId="0" borderId="37" xfId="0" applyFont="1" applyBorder="1" applyAlignment="1" applyProtection="1">
      <alignment vertical="center"/>
      <protection locked="0"/>
    </xf>
    <xf numFmtId="0" fontId="51" fillId="0" borderId="30" xfId="0" applyFont="1" applyBorder="1" applyAlignment="1" applyProtection="1">
      <alignment vertical="center"/>
      <protection locked="0"/>
    </xf>
    <xf numFmtId="0" fontId="51" fillId="0" borderId="3" xfId="0" applyFont="1" applyBorder="1" applyAlignment="1" applyProtection="1">
      <alignment vertical="center"/>
      <protection locked="0"/>
    </xf>
    <xf numFmtId="0" fontId="51" fillId="0" borderId="31" xfId="0" applyFont="1" applyBorder="1" applyAlignment="1" applyProtection="1">
      <alignment vertical="center"/>
      <protection locked="0"/>
    </xf>
    <xf numFmtId="0" fontId="47" fillId="0" borderId="0" xfId="0" applyFont="1" applyFill="1" applyAlignment="1" applyProtection="1">
      <alignment vertical="center"/>
    </xf>
    <xf numFmtId="187" fontId="64" fillId="0" borderId="0" xfId="0" applyNumberFormat="1" applyFont="1" applyBorder="1" applyAlignment="1" applyProtection="1">
      <alignment horizontal="center" vertical="center"/>
    </xf>
    <xf numFmtId="0" fontId="11" fillId="0" borderId="14"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4" xfId="0" applyFont="1" applyBorder="1" applyAlignment="1" applyProtection="1">
      <alignment horizontal="center" vertical="center" textRotation="255"/>
    </xf>
    <xf numFmtId="0" fontId="11" fillId="0" borderId="12" xfId="0" applyFont="1" applyBorder="1" applyAlignment="1" applyProtection="1">
      <alignment horizontal="center" vertical="center" textRotation="255"/>
    </xf>
    <xf numFmtId="0" fontId="11" fillId="0" borderId="15" xfId="0" applyFont="1" applyBorder="1" applyAlignment="1" applyProtection="1">
      <alignment horizontal="center" vertical="center" textRotation="255"/>
    </xf>
    <xf numFmtId="0" fontId="11" fillId="0" borderId="6" xfId="0" applyFont="1" applyBorder="1" applyAlignment="1" applyProtection="1">
      <alignment horizontal="center" vertical="center" textRotation="255"/>
    </xf>
    <xf numFmtId="0" fontId="11" fillId="0" borderId="0" xfId="0" applyFont="1" applyBorder="1" applyAlignment="1" applyProtection="1">
      <alignment horizontal="center" vertical="center" textRotation="255"/>
    </xf>
    <xf numFmtId="0" fontId="11" fillId="0" borderId="13" xfId="0" applyFont="1" applyBorder="1" applyAlignment="1" applyProtection="1">
      <alignment horizontal="center" vertical="center" textRotation="255"/>
    </xf>
    <xf numFmtId="0" fontId="27" fillId="2" borderId="41" xfId="0" applyFont="1" applyFill="1" applyBorder="1" applyAlignment="1" applyProtection="1">
      <alignment horizontal="left" vertical="center" wrapText="1"/>
      <protection locked="0"/>
    </xf>
    <xf numFmtId="0" fontId="27" fillId="2" borderId="1" xfId="0" applyFont="1" applyFill="1" applyBorder="1" applyAlignment="1" applyProtection="1">
      <alignment horizontal="left" vertical="center" wrapText="1"/>
      <protection locked="0"/>
    </xf>
    <xf numFmtId="0" fontId="27" fillId="2" borderId="42" xfId="0" applyFont="1" applyFill="1" applyBorder="1" applyAlignment="1" applyProtection="1">
      <alignment horizontal="left" vertical="center" wrapText="1"/>
      <protection locked="0"/>
    </xf>
    <xf numFmtId="0" fontId="27" fillId="2" borderId="36" xfId="0" applyFont="1" applyFill="1" applyBorder="1" applyAlignment="1" applyProtection="1">
      <alignment horizontal="left" vertical="center" wrapText="1"/>
      <protection locked="0"/>
    </xf>
    <xf numFmtId="0" fontId="27" fillId="2" borderId="0" xfId="0" applyFont="1" applyFill="1" applyBorder="1" applyAlignment="1" applyProtection="1">
      <alignment horizontal="left" vertical="center" wrapText="1"/>
      <protection locked="0"/>
    </xf>
    <xf numFmtId="0" fontId="27" fillId="2" borderId="37" xfId="0" applyFont="1" applyFill="1" applyBorder="1" applyAlignment="1" applyProtection="1">
      <alignment horizontal="left" vertical="center" wrapText="1"/>
      <protection locked="0"/>
    </xf>
    <xf numFmtId="0" fontId="27" fillId="2" borderId="30" xfId="0" applyFont="1" applyFill="1" applyBorder="1" applyAlignment="1" applyProtection="1">
      <alignment horizontal="left" vertical="center" wrapText="1"/>
      <protection locked="0"/>
    </xf>
    <xf numFmtId="0" fontId="27" fillId="2" borderId="3" xfId="0" applyFont="1" applyFill="1" applyBorder="1" applyAlignment="1" applyProtection="1">
      <alignment horizontal="left" vertical="center" wrapText="1"/>
      <protection locked="0"/>
    </xf>
    <xf numFmtId="0" fontId="27" fillId="2" borderId="31" xfId="0" applyFont="1" applyFill="1" applyBorder="1" applyAlignment="1" applyProtection="1">
      <alignment horizontal="left" vertical="center" wrapText="1"/>
      <protection locked="0"/>
    </xf>
    <xf numFmtId="0" fontId="11" fillId="0" borderId="7" xfId="0" applyFont="1" applyBorder="1" applyAlignment="1" applyProtection="1">
      <alignment horizontal="center" vertical="center"/>
    </xf>
    <xf numFmtId="0" fontId="11" fillId="0" borderId="5" xfId="0" applyFont="1" applyBorder="1" applyAlignment="1" applyProtection="1">
      <alignment horizontal="center" vertical="center"/>
    </xf>
    <xf numFmtId="0" fontId="26" fillId="2" borderId="5" xfId="0" applyFont="1" applyFill="1" applyBorder="1" applyAlignment="1" applyProtection="1">
      <alignment horizontal="left" vertical="center" wrapText="1"/>
      <protection locked="0"/>
    </xf>
    <xf numFmtId="0" fontId="26" fillId="2" borderId="43" xfId="0" applyFont="1" applyFill="1" applyBorder="1" applyAlignment="1" applyProtection="1">
      <alignment horizontal="left" vertical="center" wrapText="1"/>
      <protection locked="0"/>
    </xf>
    <xf numFmtId="0" fontId="11" fillId="0" borderId="43" xfId="0" applyFont="1" applyBorder="1" applyAlignment="1" applyProtection="1">
      <alignment horizontal="center" vertical="center"/>
    </xf>
    <xf numFmtId="0" fontId="13" fillId="0" borderId="0" xfId="0" applyFont="1" applyBorder="1" applyAlignment="1" applyProtection="1">
      <alignment horizontal="center" vertical="top" textRotation="255"/>
    </xf>
    <xf numFmtId="0" fontId="11" fillId="0" borderId="14" xfId="0" applyFont="1" applyBorder="1" applyAlignment="1" applyProtection="1">
      <alignment horizontal="center" vertical="center" shrinkToFit="1"/>
    </xf>
    <xf numFmtId="0" fontId="11" fillId="0" borderId="12" xfId="0" applyFont="1" applyBorder="1" applyAlignment="1" applyProtection="1">
      <alignment horizontal="center" vertical="center" shrinkToFit="1"/>
    </xf>
    <xf numFmtId="0" fontId="11" fillId="0" borderId="44" xfId="0" applyFont="1" applyBorder="1" applyAlignment="1" applyProtection="1">
      <alignment horizontal="center" vertical="center" shrinkToFit="1"/>
    </xf>
    <xf numFmtId="0" fontId="11" fillId="0" borderId="45" xfId="0" applyFont="1" applyBorder="1" applyAlignment="1" applyProtection="1">
      <alignment horizontal="center" vertical="center" shrinkToFit="1"/>
    </xf>
    <xf numFmtId="0" fontId="27" fillId="2" borderId="28" xfId="0" applyFont="1" applyFill="1" applyBorder="1" applyAlignment="1" applyProtection="1">
      <alignment vertical="center" wrapText="1"/>
      <protection locked="0"/>
    </xf>
    <xf numFmtId="0" fontId="27" fillId="2" borderId="12" xfId="0" applyFont="1" applyFill="1" applyBorder="1" applyAlignment="1" applyProtection="1">
      <alignment vertical="center" wrapText="1"/>
      <protection locked="0"/>
    </xf>
    <xf numFmtId="0" fontId="27" fillId="2" borderId="29" xfId="0" applyFont="1" applyFill="1" applyBorder="1" applyAlignment="1" applyProtection="1">
      <alignment vertical="center" wrapText="1"/>
      <protection locked="0"/>
    </xf>
    <xf numFmtId="0" fontId="27" fillId="2" borderId="46" xfId="0" applyFont="1" applyFill="1" applyBorder="1" applyAlignment="1" applyProtection="1">
      <alignment vertical="center" wrapText="1"/>
      <protection locked="0"/>
    </xf>
    <xf numFmtId="0" fontId="27" fillId="2" borderId="45" xfId="0" applyFont="1" applyFill="1" applyBorder="1" applyAlignment="1" applyProtection="1">
      <alignment vertical="center" wrapText="1"/>
      <protection locked="0"/>
    </xf>
    <xf numFmtId="0" fontId="27" fillId="2" borderId="47" xfId="0" applyFont="1" applyFill="1" applyBorder="1" applyAlignment="1" applyProtection="1">
      <alignment vertical="center" wrapText="1"/>
      <protection locked="0"/>
    </xf>
    <xf numFmtId="0" fontId="27" fillId="4" borderId="41" xfId="0" applyFont="1" applyFill="1" applyBorder="1" applyAlignment="1" applyProtection="1">
      <alignment horizontal="center" vertical="center" wrapText="1"/>
      <protection locked="0"/>
    </xf>
    <xf numFmtId="0" fontId="27" fillId="4" borderId="1" xfId="0" applyFont="1" applyFill="1" applyBorder="1" applyAlignment="1" applyProtection="1">
      <alignment horizontal="center" vertical="center" wrapText="1"/>
      <protection locked="0"/>
    </xf>
    <xf numFmtId="0" fontId="27" fillId="4" borderId="36" xfId="0" applyFont="1" applyFill="1" applyBorder="1" applyAlignment="1" applyProtection="1">
      <alignment horizontal="center" vertical="center" wrapText="1"/>
      <protection locked="0"/>
    </xf>
    <xf numFmtId="0" fontId="27" fillId="4" borderId="0" xfId="0" applyFont="1" applyFill="1" applyBorder="1" applyAlignment="1" applyProtection="1">
      <alignment horizontal="center" vertical="center" wrapText="1"/>
      <protection locked="0"/>
    </xf>
    <xf numFmtId="0" fontId="27" fillId="4" borderId="30" xfId="0" applyFont="1" applyFill="1" applyBorder="1" applyAlignment="1" applyProtection="1">
      <alignment horizontal="center" vertical="center" wrapText="1"/>
      <protection locked="0"/>
    </xf>
    <xf numFmtId="0" fontId="27" fillId="4" borderId="3" xfId="0" applyFont="1" applyFill="1" applyBorder="1" applyAlignment="1" applyProtection="1">
      <alignment horizontal="center" vertical="center" wrapText="1"/>
      <protection locked="0"/>
    </xf>
    <xf numFmtId="0" fontId="27" fillId="2" borderId="60" xfId="0" applyNumberFormat="1" applyFont="1" applyFill="1" applyBorder="1" applyAlignment="1" applyProtection="1">
      <alignment horizontal="center" vertical="center"/>
      <protection locked="0"/>
    </xf>
    <xf numFmtId="0" fontId="27" fillId="2" borderId="1" xfId="0" applyNumberFormat="1" applyFont="1" applyFill="1" applyBorder="1" applyAlignment="1" applyProtection="1">
      <alignment horizontal="center" vertical="center"/>
      <protection locked="0"/>
    </xf>
    <xf numFmtId="0" fontId="27" fillId="2" borderId="6" xfId="0" applyNumberFormat="1" applyFont="1" applyFill="1" applyBorder="1" applyAlignment="1" applyProtection="1">
      <alignment horizontal="center" vertical="center"/>
      <protection locked="0"/>
    </xf>
    <xf numFmtId="0" fontId="27" fillId="2" borderId="0" xfId="0" applyNumberFormat="1" applyFont="1" applyFill="1" applyBorder="1" applyAlignment="1" applyProtection="1">
      <alignment horizontal="center" vertical="center"/>
      <protection locked="0"/>
    </xf>
    <xf numFmtId="0" fontId="27" fillId="2" borderId="9" xfId="0" applyNumberFormat="1" applyFont="1" applyFill="1" applyBorder="1" applyAlignment="1" applyProtection="1">
      <alignment horizontal="center" vertical="center"/>
      <protection locked="0"/>
    </xf>
    <xf numFmtId="0" fontId="27" fillId="2" borderId="3" xfId="0" applyNumberFormat="1" applyFont="1" applyFill="1" applyBorder="1" applyAlignment="1" applyProtection="1">
      <alignment horizontal="center" vertical="center"/>
      <protection locked="0"/>
    </xf>
    <xf numFmtId="0" fontId="12" fillId="0" borderId="1"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42" xfId="0" applyFont="1" applyBorder="1" applyAlignment="1" applyProtection="1">
      <alignment horizontal="center" vertical="center"/>
    </xf>
    <xf numFmtId="0" fontId="12" fillId="0" borderId="37" xfId="0" applyFont="1" applyBorder="1" applyAlignment="1" applyProtection="1">
      <alignment horizontal="center" vertical="center"/>
    </xf>
    <xf numFmtId="0" fontId="12" fillId="0" borderId="31" xfId="0" applyFont="1" applyBorder="1" applyAlignment="1" applyProtection="1">
      <alignment horizontal="center" vertical="center"/>
    </xf>
    <xf numFmtId="0" fontId="11" fillId="0" borderId="54" xfId="0" applyFont="1" applyBorder="1" applyAlignment="1" applyProtection="1">
      <alignment horizontal="left" vertical="center" wrapText="1" indent="1"/>
    </xf>
    <xf numFmtId="0" fontId="11" fillId="0" borderId="55" xfId="0" applyFont="1" applyBorder="1" applyAlignment="1" applyProtection="1">
      <alignment horizontal="left" vertical="center" wrapText="1" indent="1"/>
    </xf>
    <xf numFmtId="0" fontId="11" fillId="0" borderId="61" xfId="0" applyFont="1" applyBorder="1" applyAlignment="1" applyProtection="1">
      <alignment horizontal="left" vertical="center" wrapText="1" indent="1"/>
    </xf>
    <xf numFmtId="0" fontId="11" fillId="0" borderId="5" xfId="0" applyFont="1" applyBorder="1" applyAlignment="1" applyProtection="1">
      <alignment horizontal="left" vertical="center" wrapText="1" indent="1"/>
    </xf>
    <xf numFmtId="0" fontId="11" fillId="0" borderId="67" xfId="0" applyFont="1" applyBorder="1" applyAlignment="1" applyProtection="1">
      <alignment horizontal="left" vertical="center" wrapText="1" indent="1"/>
    </xf>
    <xf numFmtId="0" fontId="11" fillId="0" borderId="68" xfId="0" applyFont="1" applyBorder="1" applyAlignment="1" applyProtection="1">
      <alignment horizontal="left" vertical="center" wrapText="1" indent="1"/>
    </xf>
    <xf numFmtId="38" fontId="27" fillId="2" borderId="8" xfId="4" applyFont="1" applyFill="1" applyBorder="1" applyAlignment="1" applyProtection="1">
      <alignment horizontal="center" vertical="center" shrinkToFit="1"/>
      <protection locked="0"/>
    </xf>
    <xf numFmtId="38" fontId="27" fillId="2" borderId="4" xfId="4" applyFont="1" applyFill="1" applyBorder="1" applyAlignment="1" applyProtection="1">
      <alignment horizontal="center" vertical="center" shrinkToFit="1"/>
      <protection locked="0"/>
    </xf>
    <xf numFmtId="38" fontId="14" fillId="0" borderId="8" xfId="4" applyFont="1" applyFill="1" applyBorder="1" applyAlignment="1" applyProtection="1">
      <alignment horizontal="center" vertical="center" shrinkToFit="1"/>
    </xf>
    <xf numFmtId="38" fontId="14" fillId="0" borderId="4" xfId="4" applyFont="1" applyFill="1" applyBorder="1" applyAlignment="1" applyProtection="1">
      <alignment horizontal="center" vertical="center" shrinkToFit="1"/>
    </xf>
    <xf numFmtId="183" fontId="38" fillId="0" borderId="111" xfId="0" applyNumberFormat="1" applyFont="1" applyFill="1" applyBorder="1" applyAlignment="1" applyProtection="1">
      <alignment horizontal="center" vertical="center"/>
    </xf>
    <xf numFmtId="183" fontId="38" fillId="0" borderId="5" xfId="0" applyNumberFormat="1" applyFont="1" applyFill="1" applyBorder="1" applyAlignment="1" applyProtection="1">
      <alignment horizontal="center" vertical="center"/>
    </xf>
    <xf numFmtId="49" fontId="38" fillId="0" borderId="8" xfId="0" applyNumberFormat="1" applyFont="1" applyFill="1" applyBorder="1" applyAlignment="1" applyProtection="1">
      <alignment vertical="center"/>
    </xf>
    <xf numFmtId="0" fontId="38" fillId="0" borderId="7" xfId="0" applyNumberFormat="1" applyFont="1" applyFill="1" applyBorder="1" applyAlignment="1" applyProtection="1">
      <alignment vertical="center"/>
    </xf>
    <xf numFmtId="0" fontId="38" fillId="0" borderId="4" xfId="0" applyNumberFormat="1" applyFont="1" applyFill="1" applyBorder="1" applyAlignment="1" applyProtection="1">
      <alignment vertical="center"/>
    </xf>
    <xf numFmtId="0" fontId="36" fillId="4" borderId="55" xfId="0" applyFont="1" applyFill="1" applyBorder="1" applyAlignment="1" applyProtection="1">
      <alignment horizontal="center" vertical="center"/>
      <protection locked="0"/>
    </xf>
    <xf numFmtId="0" fontId="36" fillId="4" borderId="5" xfId="0" applyFont="1" applyFill="1" applyBorder="1" applyAlignment="1" applyProtection="1">
      <alignment horizontal="center" vertical="center"/>
      <protection locked="0"/>
    </xf>
    <xf numFmtId="0" fontId="11" fillId="0" borderId="56" xfId="0" applyFont="1" applyBorder="1" applyAlignment="1" applyProtection="1">
      <alignment horizontal="left" vertical="center" wrapText="1" indent="1"/>
    </xf>
    <xf numFmtId="0" fontId="11" fillId="0" borderId="48" xfId="0" applyFont="1" applyBorder="1" applyAlignment="1" applyProtection="1">
      <alignment horizontal="left" vertical="center" wrapText="1" indent="1"/>
    </xf>
    <xf numFmtId="0" fontId="36" fillId="4" borderId="68"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indent="1"/>
    </xf>
    <xf numFmtId="0" fontId="38" fillId="0" borderId="14" xfId="0" applyFont="1" applyFill="1" applyBorder="1" applyAlignment="1" applyProtection="1">
      <alignment horizontal="center" vertical="center"/>
    </xf>
    <xf numFmtId="0" fontId="38" fillId="0" borderId="15" xfId="0" applyFont="1" applyFill="1" applyBorder="1" applyAlignment="1" applyProtection="1">
      <alignment horizontal="center" vertical="center"/>
    </xf>
    <xf numFmtId="0" fontId="38" fillId="0" borderId="9" xfId="0" applyFont="1" applyFill="1" applyBorder="1" applyAlignment="1" applyProtection="1">
      <alignment horizontal="center" vertical="center"/>
    </xf>
    <xf numFmtId="0" fontId="38" fillId="0" borderId="10" xfId="0" applyFont="1" applyFill="1" applyBorder="1" applyAlignment="1" applyProtection="1">
      <alignment horizontal="center" vertical="center"/>
    </xf>
    <xf numFmtId="0" fontId="17" fillId="0" borderId="14" xfId="0" applyFont="1" applyFill="1" applyBorder="1" applyAlignment="1" applyProtection="1">
      <alignment horizontal="center" vertical="center" wrapText="1" shrinkToFit="1"/>
    </xf>
    <xf numFmtId="0" fontId="17" fillId="0" borderId="12" xfId="0" applyFont="1" applyFill="1" applyBorder="1" applyAlignment="1" applyProtection="1">
      <alignment horizontal="center" vertical="center" shrinkToFit="1"/>
    </xf>
    <xf numFmtId="0" fontId="17" fillId="0" borderId="15" xfId="0" applyFont="1" applyFill="1" applyBorder="1" applyAlignment="1" applyProtection="1">
      <alignment horizontal="center" vertical="center" shrinkToFit="1"/>
    </xf>
    <xf numFmtId="0" fontId="17" fillId="0" borderId="9" xfId="0" applyFont="1" applyFill="1" applyBorder="1" applyAlignment="1" applyProtection="1">
      <alignment horizontal="center" vertical="center" shrinkToFit="1"/>
    </xf>
    <xf numFmtId="0" fontId="17" fillId="0" borderId="3" xfId="0" applyFont="1" applyFill="1" applyBorder="1" applyAlignment="1" applyProtection="1">
      <alignment horizontal="center" vertical="center" shrinkToFit="1"/>
    </xf>
    <xf numFmtId="0" fontId="17" fillId="0" borderId="10" xfId="0" applyFont="1" applyFill="1" applyBorder="1" applyAlignment="1" applyProtection="1">
      <alignment horizontal="center" vertical="center" shrinkToFit="1"/>
    </xf>
    <xf numFmtId="0" fontId="14" fillId="0" borderId="29" xfId="0" applyFont="1" applyBorder="1" applyAlignment="1" applyProtection="1">
      <alignment horizontal="center" vertical="center" shrinkToFit="1"/>
    </xf>
    <xf numFmtId="0" fontId="14" fillId="0" borderId="31" xfId="0" applyFont="1" applyBorder="1" applyAlignment="1" applyProtection="1">
      <alignment horizontal="center" vertical="center" shrinkToFit="1"/>
    </xf>
    <xf numFmtId="0" fontId="14" fillId="0" borderId="55" xfId="0" applyFont="1" applyFill="1" applyBorder="1" applyAlignment="1" applyProtection="1">
      <alignment horizontal="center" vertical="center" shrinkToFit="1"/>
    </xf>
    <xf numFmtId="0" fontId="14" fillId="0" borderId="51" xfId="0" applyFont="1" applyBorder="1" applyAlignment="1" applyProtection="1">
      <alignment horizontal="center" vertical="center" shrinkToFit="1"/>
    </xf>
    <xf numFmtId="0" fontId="14" fillId="0" borderId="50" xfId="0" applyFont="1" applyBorder="1" applyAlignment="1" applyProtection="1">
      <alignment horizontal="center" vertical="center" shrinkToFit="1"/>
    </xf>
    <xf numFmtId="0" fontId="14" fillId="0" borderId="52" xfId="0" applyFont="1" applyBorder="1" applyAlignment="1" applyProtection="1">
      <alignment horizontal="center" vertical="center" shrinkToFit="1"/>
    </xf>
    <xf numFmtId="38" fontId="14" fillId="0" borderId="8" xfId="4" applyFont="1" applyFill="1" applyBorder="1" applyAlignment="1" applyProtection="1">
      <alignment vertical="center" shrinkToFit="1"/>
    </xf>
    <xf numFmtId="38" fontId="14" fillId="0" borderId="4" xfId="4" applyFont="1" applyFill="1" applyBorder="1" applyAlignment="1" applyProtection="1">
      <alignment vertical="center" shrinkToFit="1"/>
    </xf>
    <xf numFmtId="0" fontId="14" fillId="0" borderId="79" xfId="0" applyFont="1" applyBorder="1" applyAlignment="1" applyProtection="1">
      <alignment horizontal="center" vertical="center" shrinkToFit="1"/>
    </xf>
    <xf numFmtId="182" fontId="14" fillId="0" borderId="85" xfId="0" applyNumberFormat="1" applyFont="1" applyBorder="1" applyAlignment="1" applyProtection="1">
      <alignment shrinkToFit="1"/>
    </xf>
    <xf numFmtId="182" fontId="14" fillId="0" borderId="4" xfId="0" applyNumberFormat="1" applyFont="1" applyBorder="1" applyAlignment="1" applyProtection="1">
      <alignment shrinkToFit="1"/>
    </xf>
    <xf numFmtId="0" fontId="31" fillId="0" borderId="0" xfId="0" applyFont="1" applyBorder="1" applyAlignment="1" applyProtection="1">
      <alignment vertical="center"/>
    </xf>
    <xf numFmtId="0" fontId="31" fillId="0" borderId="2" xfId="0" applyFont="1" applyBorder="1" applyAlignment="1" applyProtection="1">
      <alignment vertical="center"/>
    </xf>
    <xf numFmtId="183" fontId="38" fillId="0" borderId="150" xfId="0" applyNumberFormat="1" applyFont="1" applyFill="1" applyBorder="1" applyAlignment="1" applyProtection="1">
      <alignment horizontal="center" vertical="center"/>
    </xf>
    <xf numFmtId="183" fontId="38" fillId="0" borderId="7" xfId="0" applyNumberFormat="1" applyFont="1" applyFill="1" applyBorder="1" applyAlignment="1" applyProtection="1">
      <alignment horizontal="center" vertical="center"/>
    </xf>
    <xf numFmtId="184" fontId="38" fillId="0" borderId="5" xfId="0" applyNumberFormat="1" applyFont="1" applyFill="1" applyBorder="1" applyAlignment="1" applyProtection="1">
      <alignment horizontal="right" vertical="center"/>
    </xf>
    <xf numFmtId="184" fontId="38" fillId="0" borderId="8" xfId="0" applyNumberFormat="1" applyFont="1" applyFill="1" applyBorder="1" applyAlignment="1" applyProtection="1">
      <alignment horizontal="right" vertical="center"/>
    </xf>
    <xf numFmtId="184" fontId="38" fillId="0" borderId="7" xfId="0" applyNumberFormat="1" applyFont="1" applyFill="1" applyBorder="1" applyAlignment="1" applyProtection="1">
      <alignment horizontal="right" vertical="center"/>
    </xf>
    <xf numFmtId="184" fontId="38" fillId="0" borderId="88" xfId="0" applyNumberFormat="1" applyFont="1" applyFill="1" applyBorder="1" applyAlignment="1" applyProtection="1">
      <alignment horizontal="right" vertical="center"/>
    </xf>
    <xf numFmtId="0" fontId="38" fillId="0" borderId="149" xfId="0" applyFont="1" applyFill="1" applyBorder="1" applyAlignment="1" applyProtection="1">
      <alignment horizontal="center" vertical="center"/>
    </xf>
    <xf numFmtId="0" fontId="38" fillId="0" borderId="151" xfId="0" applyFont="1" applyFill="1" applyBorder="1" applyAlignment="1" applyProtection="1">
      <alignment horizontal="center" vertical="center"/>
    </xf>
    <xf numFmtId="38" fontId="27" fillId="2" borderId="53" xfId="4" applyFont="1" applyFill="1" applyBorder="1" applyAlignment="1" applyProtection="1">
      <alignment vertical="center" shrinkToFit="1"/>
      <protection locked="0"/>
    </xf>
    <xf numFmtId="38" fontId="27" fillId="2" borderId="34" xfId="4" applyFont="1" applyFill="1" applyBorder="1" applyAlignment="1" applyProtection="1">
      <alignment vertical="center" shrinkToFit="1"/>
      <protection locked="0"/>
    </xf>
    <xf numFmtId="0" fontId="14" fillId="4" borderId="53" xfId="0" applyFont="1" applyFill="1" applyBorder="1" applyAlignment="1" applyProtection="1">
      <alignment horizontal="center" vertical="center" shrinkToFit="1"/>
      <protection locked="0"/>
    </xf>
    <xf numFmtId="0" fontId="14" fillId="4" borderId="34" xfId="0" applyFont="1" applyFill="1" applyBorder="1" applyAlignment="1" applyProtection="1">
      <alignment horizontal="center" vertical="center" shrinkToFit="1"/>
      <protection locked="0"/>
    </xf>
    <xf numFmtId="0" fontId="14" fillId="4" borderId="40" xfId="0" applyFont="1" applyFill="1" applyBorder="1" applyAlignment="1" applyProtection="1">
      <alignment horizontal="center" vertical="center" shrinkToFit="1"/>
      <protection locked="0"/>
    </xf>
    <xf numFmtId="38" fontId="14" fillId="0" borderId="53" xfId="4" applyFont="1" applyFill="1" applyBorder="1" applyAlignment="1" applyProtection="1">
      <alignment vertical="center" shrinkToFit="1"/>
    </xf>
    <xf numFmtId="38" fontId="14" fillId="0" borderId="34" xfId="4" applyFont="1" applyFill="1" applyBorder="1" applyAlignment="1" applyProtection="1">
      <alignment vertical="center" shrinkToFit="1"/>
    </xf>
    <xf numFmtId="182" fontId="14" fillId="0" borderId="53" xfId="4" applyNumberFormat="1" applyFont="1" applyFill="1" applyBorder="1" applyAlignment="1" applyProtection="1">
      <alignment vertical="center" shrinkToFit="1"/>
    </xf>
    <xf numFmtId="182" fontId="14" fillId="0" borderId="34" xfId="4" applyNumberFormat="1" applyFont="1" applyFill="1" applyBorder="1" applyAlignment="1" applyProtection="1">
      <alignment vertical="center" shrinkToFit="1"/>
    </xf>
    <xf numFmtId="0" fontId="14" fillId="0" borderId="53" xfId="0" applyFont="1" applyBorder="1" applyAlignment="1" applyProtection="1">
      <alignment horizontal="center" vertical="center" shrinkToFit="1"/>
    </xf>
    <xf numFmtId="0" fontId="14" fillId="0" borderId="80" xfId="0" applyFont="1" applyBorder="1" applyAlignment="1" applyProtection="1">
      <alignment horizontal="center" vertical="center" shrinkToFit="1"/>
    </xf>
    <xf numFmtId="182" fontId="14" fillId="0" borderId="119" xfId="0" applyNumberFormat="1" applyFont="1" applyBorder="1" applyAlignment="1" applyProtection="1">
      <alignment shrinkToFit="1"/>
    </xf>
    <xf numFmtId="182" fontId="14" fillId="0" borderId="34" xfId="0" applyNumberFormat="1" applyFont="1" applyBorder="1" applyAlignment="1" applyProtection="1">
      <alignment shrinkToFit="1"/>
    </xf>
    <xf numFmtId="0" fontId="14" fillId="0" borderId="14" xfId="0" applyFont="1" applyFill="1" applyBorder="1" applyAlignment="1" applyProtection="1">
      <alignment horizontal="center" vertical="center" shrinkToFit="1"/>
    </xf>
    <xf numFmtId="0" fontId="14" fillId="0" borderId="12" xfId="0" applyFont="1" applyFill="1" applyBorder="1" applyAlignment="1" applyProtection="1">
      <alignment horizontal="center" vertical="center" shrinkToFit="1"/>
    </xf>
    <xf numFmtId="0" fontId="14" fillId="0" borderId="15" xfId="0" applyFont="1" applyFill="1" applyBorder="1" applyAlignment="1" applyProtection="1">
      <alignment horizontal="center" vertical="center" shrinkToFit="1"/>
    </xf>
    <xf numFmtId="0" fontId="14" fillId="0" borderId="9" xfId="0" applyFont="1" applyFill="1" applyBorder="1" applyAlignment="1" applyProtection="1">
      <alignment horizontal="center" vertical="center" shrinkToFit="1"/>
    </xf>
    <xf numFmtId="0" fontId="14" fillId="0" borderId="3" xfId="0" applyFont="1" applyFill="1" applyBorder="1" applyAlignment="1" applyProtection="1">
      <alignment horizontal="center" vertical="center" shrinkToFit="1"/>
    </xf>
    <xf numFmtId="0" fontId="14" fillId="0" borderId="10" xfId="0" applyFont="1" applyFill="1" applyBorder="1" applyAlignment="1" applyProtection="1">
      <alignment horizontal="center" vertical="center" shrinkToFit="1"/>
    </xf>
    <xf numFmtId="0" fontId="14" fillId="0" borderId="28" xfId="0" applyFont="1" applyFill="1" applyBorder="1" applyAlignment="1" applyProtection="1">
      <alignment horizontal="center" vertical="center" shrinkToFit="1"/>
    </xf>
    <xf numFmtId="0" fontId="14" fillId="0" borderId="36" xfId="0" applyFont="1" applyFill="1" applyBorder="1" applyAlignment="1" applyProtection="1">
      <alignment horizontal="center" vertical="center" shrinkToFit="1"/>
    </xf>
    <xf numFmtId="0" fontId="14" fillId="0" borderId="0" xfId="0" applyFont="1" applyFill="1" applyBorder="1" applyAlignment="1" applyProtection="1">
      <alignment horizontal="center" vertical="center" shrinkToFit="1"/>
    </xf>
    <xf numFmtId="0" fontId="14" fillId="0" borderId="13" xfId="0" applyFont="1" applyFill="1" applyBorder="1" applyAlignment="1" applyProtection="1">
      <alignment horizontal="center" vertical="center" shrinkToFit="1"/>
    </xf>
    <xf numFmtId="0" fontId="14" fillId="0" borderId="38" xfId="0" applyFont="1" applyFill="1" applyBorder="1" applyAlignment="1" applyProtection="1">
      <alignment horizontal="center" vertical="center" shrinkToFit="1"/>
    </xf>
    <xf numFmtId="0" fontId="14" fillId="0" borderId="2" xfId="0" applyFont="1" applyFill="1" applyBorder="1" applyAlignment="1" applyProtection="1">
      <alignment horizontal="center" vertical="center" shrinkToFit="1"/>
    </xf>
    <xf numFmtId="0" fontId="14" fillId="0" borderId="58" xfId="0" applyFont="1" applyFill="1" applyBorder="1" applyAlignment="1" applyProtection="1">
      <alignment horizontal="center" vertical="center" shrinkToFit="1"/>
    </xf>
    <xf numFmtId="0" fontId="43" fillId="4" borderId="32" xfId="0" applyFont="1" applyFill="1" applyBorder="1" applyAlignment="1" applyProtection="1">
      <alignment horizontal="center" vertical="center" shrinkToFit="1"/>
      <protection locked="0"/>
    </xf>
    <xf numFmtId="0" fontId="43" fillId="4" borderId="4" xfId="0" applyFont="1" applyFill="1" applyBorder="1" applyAlignment="1" applyProtection="1">
      <alignment horizontal="center" vertical="center" shrinkToFit="1"/>
      <protection locked="0"/>
    </xf>
    <xf numFmtId="0" fontId="43" fillId="4" borderId="7" xfId="0" applyFont="1" applyFill="1" applyBorder="1" applyAlignment="1" applyProtection="1">
      <alignment horizontal="center" vertical="center" shrinkToFit="1"/>
      <protection locked="0"/>
    </xf>
    <xf numFmtId="49" fontId="36" fillId="2" borderId="8" xfId="0" applyNumberFormat="1" applyFont="1" applyFill="1" applyBorder="1" applyAlignment="1" applyProtection="1">
      <alignment vertical="center" shrinkToFit="1"/>
      <protection locked="0"/>
    </xf>
    <xf numFmtId="49" fontId="36" fillId="2" borderId="4" xfId="0" applyNumberFormat="1" applyFont="1" applyFill="1" applyBorder="1" applyAlignment="1" applyProtection="1">
      <alignment vertical="center" shrinkToFit="1"/>
      <protection locked="0"/>
    </xf>
    <xf numFmtId="49" fontId="36" fillId="2" borderId="7" xfId="0" applyNumberFormat="1" applyFont="1" applyFill="1" applyBorder="1" applyAlignment="1" applyProtection="1">
      <alignment vertical="center" shrinkToFit="1"/>
      <protection locked="0"/>
    </xf>
    <xf numFmtId="38" fontId="43" fillId="4" borderId="8" xfId="4" applyFont="1" applyFill="1" applyBorder="1" applyAlignment="1" applyProtection="1">
      <alignment horizontal="center" vertical="center" shrinkToFit="1"/>
      <protection locked="0"/>
    </xf>
    <xf numFmtId="38" fontId="43" fillId="4" borderId="4" xfId="4" applyFont="1" applyFill="1" applyBorder="1" applyAlignment="1" applyProtection="1">
      <alignment horizontal="center" vertical="center" shrinkToFit="1"/>
      <protection locked="0"/>
    </xf>
    <xf numFmtId="38" fontId="43" fillId="4" borderId="7" xfId="4" applyFont="1" applyFill="1" applyBorder="1" applyAlignment="1" applyProtection="1">
      <alignment horizontal="center" vertical="center" shrinkToFit="1"/>
      <protection locked="0"/>
    </xf>
    <xf numFmtId="49" fontId="27" fillId="4" borderId="8" xfId="0" applyNumberFormat="1" applyFont="1" applyFill="1" applyBorder="1" applyAlignment="1" applyProtection="1">
      <alignment horizontal="center" vertical="center" shrinkToFit="1"/>
      <protection locked="0"/>
    </xf>
    <xf numFmtId="49" fontId="27" fillId="4" borderId="4" xfId="0" applyNumberFormat="1" applyFont="1" applyFill="1" applyBorder="1" applyAlignment="1" applyProtection="1">
      <alignment horizontal="center" vertical="center" shrinkToFit="1"/>
      <protection locked="0"/>
    </xf>
    <xf numFmtId="0" fontId="14" fillId="0" borderId="41" xfId="0" applyFont="1" applyFill="1" applyBorder="1" applyAlignment="1" applyProtection="1">
      <alignment horizontal="center" vertical="center" shrinkToFit="1"/>
    </xf>
    <xf numFmtId="0" fontId="14" fillId="0" borderId="1" xfId="0" applyFont="1" applyFill="1" applyBorder="1" applyAlignment="1" applyProtection="1">
      <alignment horizontal="center" vertical="center" shrinkToFit="1"/>
    </xf>
    <xf numFmtId="0" fontId="14" fillId="0" borderId="59" xfId="0" applyFont="1" applyFill="1" applyBorder="1" applyAlignment="1" applyProtection="1">
      <alignment horizontal="center" vertical="center" shrinkToFit="1"/>
    </xf>
    <xf numFmtId="0" fontId="14" fillId="0" borderId="30" xfId="0" applyFont="1" applyFill="1" applyBorder="1" applyAlignment="1" applyProtection="1">
      <alignment horizontal="center" vertical="center" shrinkToFit="1"/>
    </xf>
    <xf numFmtId="0" fontId="14" fillId="0" borderId="61" xfId="0" applyFont="1" applyBorder="1" applyAlignment="1" applyProtection="1">
      <alignment horizontal="center" vertical="center" shrinkToFit="1"/>
    </xf>
    <xf numFmtId="0" fontId="14" fillId="0" borderId="67" xfId="0" applyFont="1" applyBorder="1" applyAlignment="1" applyProtection="1">
      <alignment horizontal="center" vertical="center" shrinkToFit="1"/>
    </xf>
    <xf numFmtId="0" fontId="14" fillId="0" borderId="68" xfId="0" applyFont="1" applyBorder="1" applyAlignment="1" applyProtection="1">
      <alignment horizontal="center" vertical="center" shrinkToFit="1"/>
    </xf>
    <xf numFmtId="189" fontId="27" fillId="2" borderId="29" xfId="0" applyNumberFormat="1" applyFont="1" applyFill="1" applyBorder="1" applyAlignment="1" applyProtection="1">
      <alignment horizontal="distributed" vertical="center" justifyLastLine="1" readingOrder="1"/>
      <protection locked="0"/>
    </xf>
    <xf numFmtId="189" fontId="27" fillId="2" borderId="57" xfId="0" applyNumberFormat="1" applyFont="1" applyFill="1" applyBorder="1" applyAlignment="1" applyProtection="1">
      <alignment horizontal="distributed" vertical="center" justifyLastLine="1" readingOrder="1"/>
      <protection locked="0"/>
    </xf>
    <xf numFmtId="189" fontId="27" fillId="2" borderId="2" xfId="0" applyNumberFormat="1" applyFont="1" applyFill="1" applyBorder="1" applyAlignment="1" applyProtection="1">
      <alignment horizontal="distributed" vertical="center" justifyLastLine="1" readingOrder="1"/>
      <protection locked="0"/>
    </xf>
    <xf numFmtId="189" fontId="27" fillId="2" borderId="39" xfId="0" applyNumberFormat="1" applyFont="1" applyFill="1" applyBorder="1" applyAlignment="1" applyProtection="1">
      <alignment horizontal="distributed" vertical="center" justifyLastLine="1" readingOrder="1"/>
      <protection locked="0"/>
    </xf>
    <xf numFmtId="0" fontId="44" fillId="0" borderId="49" xfId="0" applyFont="1" applyBorder="1" applyAlignment="1" applyProtection="1">
      <alignment horizontal="center" vertical="center" wrapText="1" shrinkToFit="1"/>
    </xf>
    <xf numFmtId="0" fontId="44" fillId="0" borderId="50" xfId="0" applyFont="1" applyBorder="1" applyAlignment="1" applyProtection="1">
      <alignment horizontal="center" vertical="center" shrinkToFit="1"/>
    </xf>
    <xf numFmtId="0" fontId="44" fillId="0" borderId="62" xfId="0" applyFont="1" applyBorder="1" applyAlignment="1" applyProtection="1">
      <alignment horizontal="center" vertical="center" shrinkToFit="1"/>
    </xf>
    <xf numFmtId="0" fontId="19" fillId="0" borderId="55" xfId="0" applyFont="1" applyBorder="1" applyAlignment="1" applyProtection="1">
      <alignment horizontal="center" vertical="center" shrinkToFit="1"/>
    </xf>
    <xf numFmtId="0" fontId="38" fillId="0" borderId="51" xfId="0" applyFont="1" applyBorder="1" applyAlignment="1" applyProtection="1">
      <alignment horizontal="center" vertical="center" shrinkToFit="1"/>
    </xf>
    <xf numFmtId="0" fontId="38" fillId="0" borderId="50" xfId="0" applyFont="1" applyBorder="1" applyAlignment="1" applyProtection="1">
      <alignment horizontal="center" vertical="center" shrinkToFit="1"/>
    </xf>
    <xf numFmtId="0" fontId="38" fillId="0" borderId="62" xfId="0" applyFont="1" applyBorder="1" applyAlignment="1" applyProtection="1">
      <alignment horizontal="center" vertical="center" shrinkToFit="1"/>
    </xf>
    <xf numFmtId="0" fontId="38" fillId="0" borderId="52" xfId="0" applyFont="1" applyBorder="1" applyAlignment="1" applyProtection="1">
      <alignment horizontal="center" vertical="center" shrinkToFit="1"/>
    </xf>
    <xf numFmtId="0" fontId="14" fillId="4" borderId="8" xfId="0" applyFont="1" applyFill="1" applyBorder="1" applyAlignment="1" applyProtection="1">
      <alignment horizontal="center" vertical="center" textRotation="255" shrinkToFit="1"/>
      <protection locked="0"/>
    </xf>
    <xf numFmtId="0" fontId="14" fillId="4" borderId="7" xfId="0" applyFont="1" applyFill="1" applyBorder="1" applyAlignment="1" applyProtection="1">
      <alignment horizontal="center" vertical="center" textRotation="255" shrinkToFit="1"/>
      <protection locked="0"/>
    </xf>
    <xf numFmtId="38" fontId="43" fillId="2" borderId="9" xfId="4" applyFont="1" applyFill="1" applyBorder="1" applyAlignment="1" applyProtection="1">
      <alignment vertical="center" shrinkToFit="1"/>
      <protection locked="0"/>
    </xf>
    <xf numFmtId="38" fontId="43" fillId="2" borderId="3" xfId="4" applyFont="1" applyFill="1" applyBorder="1" applyAlignment="1" applyProtection="1">
      <alignment vertical="center" shrinkToFit="1"/>
      <protection locked="0"/>
    </xf>
    <xf numFmtId="0" fontId="14" fillId="0" borderId="2" xfId="0" applyFont="1" applyBorder="1" applyAlignment="1" applyProtection="1">
      <alignment horizontal="center" vertical="center"/>
    </xf>
    <xf numFmtId="0" fontId="14" fillId="0" borderId="39" xfId="0" applyFont="1" applyBorder="1" applyAlignment="1" applyProtection="1">
      <alignment horizontal="center" vertical="center"/>
    </xf>
    <xf numFmtId="0" fontId="14" fillId="0" borderId="1" xfId="0" applyFont="1" applyFill="1" applyBorder="1" applyAlignment="1" applyProtection="1">
      <alignment horizontal="center" vertical="center" shrinkToFit="1"/>
      <protection locked="0"/>
    </xf>
    <xf numFmtId="0" fontId="27" fillId="2" borderId="2" xfId="0" applyFont="1" applyFill="1" applyBorder="1" applyAlignment="1" applyProtection="1">
      <alignment horizontal="center" vertical="center" shrinkToFit="1"/>
      <protection locked="0"/>
    </xf>
    <xf numFmtId="0" fontId="17" fillId="0" borderId="1" xfId="0" applyFont="1" applyFill="1" applyBorder="1" applyAlignment="1" applyProtection="1">
      <alignment horizontal="left" vertical="center" wrapText="1" shrinkToFit="1"/>
    </xf>
    <xf numFmtId="0" fontId="17" fillId="0" borderId="42" xfId="0" applyFont="1" applyFill="1" applyBorder="1" applyAlignment="1" applyProtection="1">
      <alignment horizontal="left" vertical="center" wrapText="1" shrinkToFit="1"/>
    </xf>
    <xf numFmtId="0" fontId="15" fillId="0" borderId="34" xfId="0" applyFont="1" applyBorder="1" applyAlignment="1" applyProtection="1">
      <alignment horizontal="center" vertical="center" wrapText="1"/>
    </xf>
    <xf numFmtId="0" fontId="14" fillId="0" borderId="34" xfId="0" applyFont="1" applyBorder="1" applyAlignment="1" applyProtection="1">
      <alignment horizontal="center" vertical="center" shrinkToFit="1"/>
    </xf>
    <xf numFmtId="182" fontId="14" fillId="0" borderId="12" xfId="4" applyNumberFormat="1" applyFont="1" applyBorder="1" applyAlignment="1" applyProtection="1">
      <alignment shrinkToFit="1"/>
    </xf>
    <xf numFmtId="182" fontId="14" fillId="0" borderId="3" xfId="4" applyNumberFormat="1" applyFont="1" applyBorder="1" applyAlignment="1" applyProtection="1">
      <alignment shrinkToFit="1"/>
    </xf>
    <xf numFmtId="0" fontId="16" fillId="0" borderId="29" xfId="0" applyFont="1" applyFill="1" applyBorder="1" applyAlignment="1" applyProtection="1">
      <alignment horizontal="center" shrinkToFit="1"/>
    </xf>
    <xf numFmtId="0" fontId="16" fillId="0" borderId="31" xfId="0" applyFont="1" applyFill="1" applyBorder="1" applyAlignment="1" applyProtection="1">
      <alignment horizontal="center" shrinkToFit="1"/>
    </xf>
    <xf numFmtId="0" fontId="14" fillId="0" borderId="28" xfId="0" applyFont="1" applyBorder="1" applyAlignment="1" applyProtection="1">
      <alignment horizontal="center" vertical="center" shrinkToFit="1"/>
    </xf>
    <xf numFmtId="0" fontId="14" fillId="0" borderId="30" xfId="0" applyFont="1" applyBorder="1" applyAlignment="1" applyProtection="1">
      <alignment horizontal="center" vertical="center" shrinkToFit="1"/>
    </xf>
    <xf numFmtId="0" fontId="16" fillId="0" borderId="15" xfId="0" applyFont="1" applyFill="1" applyBorder="1" applyAlignment="1" applyProtection="1">
      <alignment horizontal="center" shrinkToFit="1"/>
    </xf>
    <xf numFmtId="0" fontId="16" fillId="0" borderId="10" xfId="0" applyFont="1" applyFill="1" applyBorder="1" applyAlignment="1" applyProtection="1">
      <alignment horizontal="center" shrinkToFit="1"/>
    </xf>
    <xf numFmtId="182" fontId="14" fillId="0" borderId="4" xfId="4" applyNumberFormat="1" applyFont="1" applyBorder="1" applyAlignment="1" applyProtection="1">
      <alignment shrinkToFit="1"/>
    </xf>
    <xf numFmtId="0" fontId="14" fillId="0" borderId="22" xfId="0" applyFont="1" applyBorder="1" applyAlignment="1" applyProtection="1">
      <alignment horizontal="center" vertical="center"/>
    </xf>
    <xf numFmtId="0" fontId="14" fillId="0" borderId="24" xfId="0" applyFont="1" applyBorder="1" applyAlignment="1" applyProtection="1">
      <alignment horizontal="center" vertical="center"/>
    </xf>
    <xf numFmtId="0" fontId="14" fillId="0" borderId="23" xfId="0" applyFont="1" applyBorder="1" applyAlignment="1" applyProtection="1">
      <alignment horizontal="center" vertical="center"/>
    </xf>
    <xf numFmtId="0" fontId="14" fillId="0" borderId="25" xfId="0" applyFont="1" applyBorder="1" applyAlignment="1" applyProtection="1">
      <alignment horizontal="center" vertical="center"/>
    </xf>
    <xf numFmtId="0" fontId="14" fillId="0" borderId="26" xfId="0" applyFont="1" applyBorder="1" applyAlignment="1" applyProtection="1">
      <alignment horizontal="center" vertical="center"/>
    </xf>
    <xf numFmtId="0" fontId="14" fillId="0" borderId="27" xfId="0" applyFont="1" applyBorder="1" applyAlignment="1" applyProtection="1">
      <alignment horizontal="center" vertical="center"/>
    </xf>
    <xf numFmtId="0" fontId="14" fillId="0" borderId="143" xfId="0" applyFont="1" applyBorder="1" applyAlignment="1" applyProtection="1">
      <alignment horizontal="center" vertical="center"/>
    </xf>
    <xf numFmtId="0" fontId="14" fillId="0" borderId="144" xfId="0" applyFont="1" applyBorder="1" applyAlignment="1" applyProtection="1">
      <alignment horizontal="center" vertical="center"/>
    </xf>
    <xf numFmtId="0" fontId="14" fillId="0" borderId="61" xfId="0" applyFont="1" applyFill="1" applyBorder="1" applyAlignment="1" applyProtection="1">
      <alignment horizontal="center" vertical="center" shrinkToFit="1"/>
    </xf>
    <xf numFmtId="0" fontId="14" fillId="0" borderId="22" xfId="0" applyFont="1" applyFill="1" applyBorder="1" applyAlignment="1" applyProtection="1">
      <alignment horizontal="center" vertical="center"/>
    </xf>
    <xf numFmtId="0" fontId="14" fillId="0" borderId="24" xfId="0" applyFont="1" applyFill="1" applyBorder="1" applyAlignment="1" applyProtection="1">
      <alignment horizontal="center" vertical="center"/>
    </xf>
    <xf numFmtId="0" fontId="14" fillId="0" borderId="23" xfId="0"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4" fillId="0" borderId="78" xfId="0" applyFont="1" applyFill="1" applyBorder="1" applyAlignment="1" applyProtection="1">
      <alignment horizontal="center" vertical="center"/>
    </xf>
    <xf numFmtId="0" fontId="30" fillId="0" borderId="14" xfId="0" applyFont="1" applyFill="1" applyBorder="1" applyAlignment="1" applyProtection="1">
      <alignment horizontal="center" vertical="center"/>
    </xf>
    <xf numFmtId="0" fontId="30" fillId="0" borderId="15" xfId="0" applyFont="1" applyFill="1" applyBorder="1" applyAlignment="1" applyProtection="1">
      <alignment horizontal="center" vertical="center"/>
    </xf>
    <xf numFmtId="182" fontId="14" fillId="0" borderId="12" xfId="4" applyNumberFormat="1" applyFont="1" applyFill="1" applyBorder="1" applyAlignment="1" applyProtection="1">
      <alignment vertical="center" shrinkToFit="1"/>
    </xf>
    <xf numFmtId="182" fontId="14" fillId="0" borderId="3" xfId="4" applyNumberFormat="1" applyFont="1" applyFill="1" applyBorder="1" applyAlignment="1" applyProtection="1">
      <alignment vertical="center" shrinkToFit="1"/>
    </xf>
    <xf numFmtId="0" fontId="16" fillId="0" borderId="12" xfId="0" applyFont="1" applyFill="1" applyBorder="1" applyAlignment="1" applyProtection="1">
      <alignment horizontal="center" shrinkToFit="1"/>
    </xf>
    <xf numFmtId="0" fontId="16" fillId="0" borderId="3" xfId="0" applyFont="1" applyFill="1" applyBorder="1" applyAlignment="1" applyProtection="1">
      <alignment horizontal="center" shrinkToFit="1"/>
    </xf>
    <xf numFmtId="38" fontId="14" fillId="0" borderId="14" xfId="4" applyFont="1" applyFill="1" applyBorder="1" applyAlignment="1" applyProtection="1">
      <alignment vertical="center" shrinkToFit="1"/>
    </xf>
    <xf numFmtId="38" fontId="14" fillId="0" borderId="12" xfId="4" applyFont="1" applyFill="1" applyBorder="1" applyAlignment="1" applyProtection="1">
      <alignment vertical="center" shrinkToFit="1"/>
    </xf>
    <xf numFmtId="38" fontId="14" fillId="0" borderId="9" xfId="4" applyFont="1" applyFill="1" applyBorder="1" applyAlignment="1" applyProtection="1">
      <alignment vertical="center" shrinkToFit="1"/>
    </xf>
    <xf numFmtId="38" fontId="14" fillId="0" borderId="3" xfId="4" applyFont="1" applyFill="1" applyBorder="1" applyAlignment="1" applyProtection="1">
      <alignment vertical="center" shrinkToFit="1"/>
    </xf>
    <xf numFmtId="182" fontId="14" fillId="0" borderId="14" xfId="4" applyNumberFormat="1" applyFont="1" applyFill="1" applyBorder="1" applyAlignment="1" applyProtection="1">
      <alignment shrinkToFit="1"/>
    </xf>
    <xf numFmtId="182" fontId="14" fillId="0" borderId="12" xfId="4" applyNumberFormat="1" applyFont="1" applyFill="1" applyBorder="1" applyAlignment="1" applyProtection="1">
      <alignment shrinkToFit="1"/>
    </xf>
    <xf numFmtId="182" fontId="14" fillId="0" borderId="9" xfId="4" applyNumberFormat="1" applyFont="1" applyFill="1" applyBorder="1" applyAlignment="1" applyProtection="1">
      <alignment shrinkToFit="1"/>
    </xf>
    <xf numFmtId="182" fontId="14" fillId="0" borderId="3" xfId="4" applyNumberFormat="1" applyFont="1" applyFill="1" applyBorder="1" applyAlignment="1" applyProtection="1">
      <alignment shrinkToFit="1"/>
    </xf>
    <xf numFmtId="0" fontId="14" fillId="4" borderId="5" xfId="0" applyFont="1" applyFill="1" applyBorder="1" applyAlignment="1" applyProtection="1">
      <alignment horizontal="center" vertical="center" textRotation="255" shrinkToFit="1"/>
      <protection locked="0"/>
    </xf>
    <xf numFmtId="0" fontId="14" fillId="4" borderId="14" xfId="0" applyFont="1" applyFill="1" applyBorder="1" applyAlignment="1" applyProtection="1">
      <alignment horizontal="center" vertical="center" textRotation="255" shrinkToFit="1"/>
      <protection locked="0"/>
    </xf>
    <xf numFmtId="0" fontId="14" fillId="4" borderId="15" xfId="0" applyFont="1" applyFill="1" applyBorder="1" applyAlignment="1" applyProtection="1">
      <alignment horizontal="center" vertical="center" textRotation="255" shrinkToFit="1"/>
      <protection locked="0"/>
    </xf>
    <xf numFmtId="0" fontId="14" fillId="4" borderId="9" xfId="0" applyFont="1" applyFill="1" applyBorder="1" applyAlignment="1" applyProtection="1">
      <alignment horizontal="center" vertical="center" textRotation="255" shrinkToFit="1"/>
      <protection locked="0"/>
    </xf>
    <xf numFmtId="0" fontId="14" fillId="4" borderId="10" xfId="0" applyFont="1" applyFill="1" applyBorder="1" applyAlignment="1" applyProtection="1">
      <alignment horizontal="center" vertical="center" textRotation="255" shrinkToFit="1"/>
      <protection locked="0"/>
    </xf>
    <xf numFmtId="0" fontId="20" fillId="0" borderId="0" xfId="0" applyFont="1" applyAlignment="1" applyProtection="1">
      <alignment vertical="center"/>
    </xf>
    <xf numFmtId="0" fontId="31" fillId="0" borderId="89" xfId="0" applyFont="1" applyFill="1" applyBorder="1" applyAlignment="1" applyProtection="1">
      <alignment vertical="center"/>
    </xf>
    <xf numFmtId="0" fontId="31" fillId="0" borderId="145" xfId="0" applyFont="1" applyFill="1" applyBorder="1" applyAlignment="1" applyProtection="1">
      <alignment horizontal="center" vertical="center"/>
    </xf>
    <xf numFmtId="0" fontId="31" fillId="0" borderId="146" xfId="0" applyFont="1" applyFill="1" applyBorder="1" applyAlignment="1" applyProtection="1">
      <alignment horizontal="center" vertical="center"/>
    </xf>
    <xf numFmtId="0" fontId="31" fillId="0" borderId="147" xfId="0" applyFont="1" applyFill="1" applyBorder="1" applyAlignment="1" applyProtection="1">
      <alignment horizontal="center" vertical="center"/>
    </xf>
    <xf numFmtId="0" fontId="14" fillId="0" borderId="60" xfId="0" applyFont="1" applyFill="1" applyBorder="1" applyAlignment="1" applyProtection="1">
      <alignment horizontal="center" vertical="center" shrinkToFit="1"/>
    </xf>
    <xf numFmtId="0" fontId="14" fillId="0" borderId="42" xfId="0" applyFont="1" applyFill="1" applyBorder="1" applyAlignment="1" applyProtection="1">
      <alignment horizontal="center" vertical="center" shrinkToFit="1"/>
    </xf>
    <xf numFmtId="182" fontId="14" fillId="0" borderId="85" xfId="4" applyNumberFormat="1" applyFont="1" applyFill="1" applyBorder="1" applyAlignment="1" applyProtection="1">
      <alignment vertical="center" shrinkToFit="1"/>
    </xf>
    <xf numFmtId="182" fontId="14" fillId="0" borderId="4" xfId="4" applyNumberFormat="1" applyFont="1" applyFill="1" applyBorder="1" applyAlignment="1" applyProtection="1">
      <alignment vertical="center" shrinkToFit="1"/>
    </xf>
    <xf numFmtId="182" fontId="14" fillId="0" borderId="4" xfId="4" applyNumberFormat="1" applyFont="1" applyFill="1" applyBorder="1" applyAlignment="1" applyProtection="1">
      <alignment shrinkToFit="1"/>
    </xf>
    <xf numFmtId="182" fontId="14" fillId="0" borderId="6" xfId="4" applyNumberFormat="1" applyFont="1" applyFill="1" applyBorder="1" applyAlignment="1" applyProtection="1">
      <alignment vertical="center" shrinkToFit="1"/>
    </xf>
    <xf numFmtId="182" fontId="14" fillId="0" borderId="0" xfId="4" applyNumberFormat="1" applyFont="1" applyFill="1" applyBorder="1" applyAlignment="1" applyProtection="1">
      <alignment vertical="center" shrinkToFit="1"/>
    </xf>
    <xf numFmtId="182" fontId="14" fillId="0" borderId="57" xfId="4" applyNumberFormat="1" applyFont="1" applyFill="1" applyBorder="1" applyAlignment="1" applyProtection="1">
      <alignment vertical="center" shrinkToFit="1"/>
    </xf>
    <xf numFmtId="182" fontId="14" fillId="0" borderId="2" xfId="4" applyNumberFormat="1" applyFont="1" applyFill="1" applyBorder="1" applyAlignment="1" applyProtection="1">
      <alignment vertical="center" shrinkToFit="1"/>
    </xf>
    <xf numFmtId="49" fontId="27" fillId="2" borderId="67" xfId="0" applyNumberFormat="1" applyFont="1" applyFill="1" applyBorder="1" applyAlignment="1" applyProtection="1">
      <alignment vertical="center" shrinkToFit="1"/>
      <protection locked="0"/>
    </xf>
    <xf numFmtId="49" fontId="27" fillId="2" borderId="68" xfId="0" applyNumberFormat="1" applyFont="1" applyFill="1" applyBorder="1" applyAlignment="1" applyProtection="1">
      <alignment vertical="center" shrinkToFit="1"/>
      <protection locked="0"/>
    </xf>
    <xf numFmtId="49" fontId="27" fillId="2" borderId="53" xfId="0" applyNumberFormat="1" applyFont="1" applyFill="1" applyBorder="1" applyAlignment="1" applyProtection="1">
      <alignment vertical="center" shrinkToFit="1"/>
      <protection locked="0"/>
    </xf>
    <xf numFmtId="49" fontId="27" fillId="2" borderId="34" xfId="0" applyNumberFormat="1" applyFont="1" applyFill="1" applyBorder="1" applyAlignment="1" applyProtection="1">
      <alignment vertical="center" shrinkToFit="1"/>
      <protection locked="0"/>
    </xf>
    <xf numFmtId="49" fontId="27" fillId="2" borderId="35" xfId="0" applyNumberFormat="1" applyFont="1" applyFill="1" applyBorder="1" applyAlignment="1" applyProtection="1">
      <alignment vertical="center" shrinkToFit="1"/>
      <protection locked="0"/>
    </xf>
    <xf numFmtId="0" fontId="14" fillId="0" borderId="96" xfId="0" applyFont="1" applyFill="1" applyBorder="1" applyAlignment="1" applyProtection="1">
      <alignment horizontal="center" vertical="center"/>
    </xf>
    <xf numFmtId="0" fontId="14" fillId="0" borderId="34" xfId="0" applyFont="1" applyFill="1" applyBorder="1" applyAlignment="1" applyProtection="1">
      <alignment horizontal="center" vertical="center"/>
    </xf>
    <xf numFmtId="0" fontId="15" fillId="0" borderId="14" xfId="0" applyFont="1" applyFill="1" applyBorder="1" applyAlignment="1" applyProtection="1">
      <alignment vertical="top" shrinkToFit="1"/>
    </xf>
    <xf numFmtId="0" fontId="15" fillId="0" borderId="12" xfId="0" applyFont="1" applyFill="1" applyBorder="1" applyAlignment="1" applyProtection="1">
      <alignment vertical="top" shrinkToFit="1"/>
    </xf>
    <xf numFmtId="0" fontId="15" fillId="0" borderId="29" xfId="0" applyFont="1" applyFill="1" applyBorder="1" applyAlignment="1" applyProtection="1">
      <alignment vertical="top" shrinkToFit="1"/>
    </xf>
    <xf numFmtId="49" fontId="27" fillId="2" borderId="61" xfId="0" applyNumberFormat="1" applyFont="1" applyFill="1" applyBorder="1" applyAlignment="1" applyProtection="1">
      <alignment vertical="center" shrinkToFit="1"/>
      <protection locked="0"/>
    </xf>
    <xf numFmtId="49" fontId="27" fillId="2" borderId="5" xfId="0" applyNumberFormat="1" applyFont="1" applyFill="1" applyBorder="1" applyAlignment="1" applyProtection="1">
      <alignment vertical="center" shrinkToFit="1"/>
      <protection locked="0"/>
    </xf>
    <xf numFmtId="49" fontId="27" fillId="2" borderId="33" xfId="0" applyNumberFormat="1" applyFont="1" applyFill="1" applyBorder="1" applyAlignment="1" applyProtection="1">
      <alignment vertical="center" shrinkToFit="1"/>
      <protection locked="0"/>
    </xf>
    <xf numFmtId="0" fontId="13" fillId="0" borderId="32" xfId="0" applyFont="1" applyFill="1" applyBorder="1" applyAlignment="1" applyProtection="1">
      <alignment horizontal="center" vertical="center" wrapText="1"/>
    </xf>
    <xf numFmtId="0" fontId="13" fillId="0" borderId="4" xfId="0" applyFont="1" applyFill="1" applyBorder="1" applyAlignment="1" applyProtection="1">
      <alignment horizontal="center" vertical="center" wrapText="1"/>
    </xf>
    <xf numFmtId="0" fontId="13" fillId="0" borderId="7" xfId="0" applyFont="1" applyFill="1" applyBorder="1" applyAlignment="1" applyProtection="1">
      <alignment horizontal="center" vertical="center" wrapText="1"/>
    </xf>
    <xf numFmtId="0" fontId="14" fillId="0" borderId="49" xfId="0" applyFont="1" applyBorder="1" applyAlignment="1" applyProtection="1">
      <alignment horizontal="left" vertical="center"/>
    </xf>
    <xf numFmtId="0" fontId="14" fillId="0" borderId="50" xfId="0" applyFont="1" applyBorder="1" applyAlignment="1" applyProtection="1">
      <alignment horizontal="left" vertical="center"/>
    </xf>
    <xf numFmtId="0" fontId="14" fillId="0" borderId="62" xfId="0" applyFont="1" applyBorder="1" applyAlignment="1" applyProtection="1">
      <alignment horizontal="left" vertical="center"/>
    </xf>
    <xf numFmtId="38" fontId="27" fillId="2" borderId="51" xfId="4" applyFont="1" applyFill="1" applyBorder="1" applyAlignment="1" applyProtection="1">
      <alignment vertical="center" shrinkToFit="1"/>
      <protection locked="0"/>
    </xf>
    <xf numFmtId="38" fontId="27" fillId="2" borderId="50" xfId="4" applyFont="1" applyFill="1" applyBorder="1" applyAlignment="1" applyProtection="1">
      <alignment vertical="center" shrinkToFit="1"/>
      <protection locked="0"/>
    </xf>
    <xf numFmtId="49" fontId="14" fillId="0" borderId="88" xfId="0" applyNumberFormat="1" applyFont="1" applyBorder="1" applyAlignment="1" applyProtection="1">
      <alignment horizontal="center" vertical="center"/>
    </xf>
    <xf numFmtId="49" fontId="14" fillId="0" borderId="110" xfId="0" applyNumberFormat="1" applyFont="1" applyBorder="1" applyAlignment="1" applyProtection="1">
      <alignment horizontal="center" vertical="center"/>
    </xf>
    <xf numFmtId="49" fontId="14" fillId="0" borderId="111" xfId="0" applyNumberFormat="1" applyFont="1" applyBorder="1" applyAlignment="1" applyProtection="1">
      <alignment horizontal="center" vertical="center"/>
    </xf>
    <xf numFmtId="0" fontId="14" fillId="0" borderId="49" xfId="0" applyFont="1" applyBorder="1" applyAlignment="1" applyProtection="1">
      <alignment horizontal="distributed" vertical="center" justifyLastLine="1"/>
    </xf>
    <xf numFmtId="0" fontId="14" fillId="0" borderId="50" xfId="0" applyFont="1" applyBorder="1" applyAlignment="1" applyProtection="1">
      <alignment horizontal="distributed" vertical="center" justifyLastLine="1"/>
    </xf>
    <xf numFmtId="0" fontId="14" fillId="0" borderId="62" xfId="0" applyFont="1" applyBorder="1" applyAlignment="1" applyProtection="1">
      <alignment horizontal="distributed" vertical="center" justifyLastLine="1"/>
    </xf>
    <xf numFmtId="0" fontId="14" fillId="0" borderId="52" xfId="0" applyFont="1" applyBorder="1" applyAlignment="1" applyProtection="1">
      <alignment horizontal="distributed" vertical="center" justifyLastLine="1"/>
    </xf>
    <xf numFmtId="0" fontId="14" fillId="0" borderId="97" xfId="0" applyFont="1" applyFill="1" applyBorder="1" applyAlignment="1" applyProtection="1">
      <alignment horizontal="center" vertical="center"/>
    </xf>
    <xf numFmtId="0" fontId="14" fillId="0" borderId="98" xfId="0" applyFont="1" applyFill="1" applyBorder="1" applyAlignment="1" applyProtection="1">
      <alignment horizontal="center" vertical="center"/>
    </xf>
    <xf numFmtId="0" fontId="14" fillId="0" borderId="62" xfId="0" applyFont="1" applyBorder="1" applyAlignment="1" applyProtection="1">
      <alignment horizontal="center" vertical="center" shrinkToFit="1"/>
    </xf>
    <xf numFmtId="0" fontId="14" fillId="0" borderId="51" xfId="0" applyFont="1" applyBorder="1" applyAlignment="1" applyProtection="1">
      <alignment horizontal="center" vertical="center"/>
    </xf>
    <xf numFmtId="0" fontId="14" fillId="0" borderId="50" xfId="0" applyFont="1" applyBorder="1" applyAlignment="1" applyProtection="1">
      <alignment horizontal="center" vertical="center"/>
    </xf>
    <xf numFmtId="0" fontId="14" fillId="0" borderId="52" xfId="0" applyFont="1" applyBorder="1" applyAlignment="1" applyProtection="1">
      <alignment horizontal="center" vertical="center"/>
    </xf>
    <xf numFmtId="49" fontId="14" fillId="0" borderId="5" xfId="0" applyNumberFormat="1" applyFont="1" applyBorder="1" applyAlignment="1" applyProtection="1">
      <alignment horizontal="center" vertical="center"/>
    </xf>
    <xf numFmtId="0" fontId="14" fillId="0" borderId="110" xfId="0" applyFont="1" applyBorder="1" applyAlignment="1" applyProtection="1">
      <alignment horizontal="center" vertical="center"/>
    </xf>
    <xf numFmtId="0" fontId="14" fillId="0" borderId="111" xfId="0" applyFont="1" applyBorder="1" applyAlignment="1" applyProtection="1">
      <alignment horizontal="center" vertical="center"/>
    </xf>
    <xf numFmtId="0" fontId="14" fillId="0" borderId="48" xfId="0" applyFont="1" applyBorder="1" applyAlignment="1" applyProtection="1">
      <alignment horizontal="center" vertical="center"/>
    </xf>
    <xf numFmtId="49" fontId="14" fillId="0" borderId="112" xfId="0" applyNumberFormat="1" applyFont="1" applyBorder="1" applyAlignment="1" applyProtection="1">
      <alignment horizontal="center" vertical="center"/>
    </xf>
    <xf numFmtId="49" fontId="14" fillId="0" borderId="113" xfId="0" applyNumberFormat="1" applyFont="1" applyBorder="1" applyAlignment="1" applyProtection="1">
      <alignment horizontal="center" vertical="center"/>
    </xf>
    <xf numFmtId="49" fontId="14" fillId="0" borderId="114" xfId="0" applyNumberFormat="1" applyFont="1" applyBorder="1" applyAlignment="1" applyProtection="1">
      <alignment horizontal="center" vertical="center"/>
    </xf>
    <xf numFmtId="49" fontId="14" fillId="0" borderId="68" xfId="0" applyNumberFormat="1" applyFont="1" applyBorder="1" applyAlignment="1" applyProtection="1">
      <alignment horizontal="center" vertical="center"/>
    </xf>
    <xf numFmtId="49" fontId="14" fillId="0" borderId="69" xfId="0" applyNumberFormat="1" applyFont="1" applyBorder="1" applyAlignment="1" applyProtection="1">
      <alignment horizontal="center" vertical="center"/>
    </xf>
    <xf numFmtId="0" fontId="14" fillId="0" borderId="0" xfId="0" applyFont="1" applyBorder="1" applyAlignment="1" applyProtection="1">
      <alignment horizontal="left" vertical="center" wrapText="1"/>
    </xf>
    <xf numFmtId="0" fontId="14" fillId="0" borderId="67" xfId="0" applyFont="1" applyBorder="1" applyAlignment="1" applyProtection="1">
      <alignment horizontal="center" vertical="center"/>
    </xf>
    <xf numFmtId="0" fontId="14" fillId="0" borderId="68" xfId="0" applyFont="1" applyBorder="1" applyAlignment="1" applyProtection="1">
      <alignment horizontal="center" vertical="center"/>
    </xf>
    <xf numFmtId="0" fontId="16" fillId="0" borderId="34" xfId="0" applyFont="1" applyFill="1" applyBorder="1" applyAlignment="1" applyProtection="1">
      <alignment horizontal="center" shrinkToFit="1"/>
    </xf>
    <xf numFmtId="0" fontId="16" fillId="0" borderId="35" xfId="0" applyFont="1" applyFill="1" applyBorder="1" applyAlignment="1" applyProtection="1">
      <alignment horizontal="center" shrinkToFit="1"/>
    </xf>
    <xf numFmtId="0" fontId="14" fillId="0" borderId="32" xfId="0" applyFont="1" applyBorder="1" applyAlignment="1" applyProtection="1">
      <alignment vertical="center" shrinkToFit="1"/>
    </xf>
    <xf numFmtId="0" fontId="14" fillId="0" borderId="4" xfId="0" applyFont="1" applyBorder="1" applyAlignment="1" applyProtection="1">
      <alignment vertical="center" shrinkToFit="1"/>
    </xf>
    <xf numFmtId="0" fontId="14" fillId="0" borderId="7" xfId="0" applyFont="1" applyBorder="1" applyAlignment="1" applyProtection="1">
      <alignment vertical="center" shrinkToFit="1"/>
    </xf>
    <xf numFmtId="0" fontId="14" fillId="0" borderId="0" xfId="0" applyFont="1" applyBorder="1" applyAlignment="1" applyProtection="1">
      <alignment vertical="center" shrinkToFit="1"/>
    </xf>
    <xf numFmtId="49" fontId="14" fillId="0" borderId="48" xfId="0" applyNumberFormat="1" applyFont="1" applyBorder="1" applyAlignment="1" applyProtection="1">
      <alignment horizontal="center" vertical="center"/>
    </xf>
    <xf numFmtId="0" fontId="14" fillId="0" borderId="61" xfId="0" applyFont="1" applyBorder="1" applyAlignment="1" applyProtection="1">
      <alignment horizontal="center" vertical="center"/>
    </xf>
    <xf numFmtId="38" fontId="14" fillId="0" borderId="7" xfId="4" applyFont="1" applyFill="1" applyBorder="1" applyAlignment="1" applyProtection="1">
      <alignment vertical="center" shrinkToFit="1"/>
    </xf>
    <xf numFmtId="0" fontId="27" fillId="2" borderId="8" xfId="0" applyFont="1" applyFill="1" applyBorder="1" applyAlignment="1" applyProtection="1">
      <alignment horizontal="center" vertical="center" shrinkToFit="1"/>
      <protection locked="0"/>
    </xf>
    <xf numFmtId="0" fontId="16" fillId="0" borderId="8" xfId="0" applyFont="1" applyFill="1" applyBorder="1" applyAlignment="1" applyProtection="1">
      <alignment horizontal="center" vertical="center"/>
    </xf>
    <xf numFmtId="0" fontId="16" fillId="0" borderId="4" xfId="0"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4" fillId="0" borderId="9" xfId="0" applyFont="1" applyFill="1" applyBorder="1" applyAlignment="1" applyProtection="1">
      <alignment vertical="center" shrinkToFit="1"/>
    </xf>
    <xf numFmtId="0" fontId="4" fillId="0" borderId="3" xfId="0" applyFont="1" applyFill="1" applyBorder="1" applyAlignment="1" applyProtection="1">
      <alignment vertical="center" shrinkToFit="1"/>
    </xf>
    <xf numFmtId="0" fontId="14" fillId="0" borderId="55" xfId="0" applyFont="1" applyBorder="1" applyAlignment="1" applyProtection="1">
      <alignment horizontal="center" vertical="center"/>
    </xf>
    <xf numFmtId="0" fontId="14" fillId="0" borderId="107" xfId="0" applyFont="1" applyBorder="1" applyAlignment="1" applyProtection="1">
      <alignment horizontal="center" vertical="center"/>
    </xf>
    <xf numFmtId="0" fontId="14" fillId="0" borderId="108" xfId="0" applyFont="1" applyBorder="1" applyAlignment="1" applyProtection="1">
      <alignment horizontal="center" vertical="center"/>
    </xf>
    <xf numFmtId="0" fontId="14" fillId="0" borderId="108" xfId="0" applyFont="1" applyFill="1" applyBorder="1" applyAlignment="1" applyProtection="1">
      <alignment horizontal="center" vertical="center"/>
    </xf>
    <xf numFmtId="0" fontId="14" fillId="0" borderId="109" xfId="0" applyFont="1" applyFill="1" applyBorder="1" applyAlignment="1" applyProtection="1">
      <alignment horizontal="center" vertical="center"/>
    </xf>
    <xf numFmtId="0" fontId="14" fillId="0" borderId="56" xfId="0" applyFont="1" applyBorder="1" applyAlignment="1" applyProtection="1">
      <alignment horizontal="center" vertical="center"/>
    </xf>
    <xf numFmtId="0" fontId="26" fillId="2" borderId="9" xfId="0" applyFont="1" applyFill="1" applyBorder="1" applyAlignment="1" applyProtection="1">
      <alignment vertical="center" shrinkToFit="1"/>
      <protection locked="0"/>
    </xf>
    <xf numFmtId="0" fontId="26" fillId="2" borderId="3" xfId="0" applyFont="1" applyFill="1" applyBorder="1" applyAlignment="1" applyProtection="1">
      <alignment vertical="center" shrinkToFit="1"/>
      <protection locked="0"/>
    </xf>
    <xf numFmtId="0" fontId="16" fillId="0" borderId="3" xfId="0" applyFont="1" applyBorder="1" applyAlignment="1" applyProtection="1">
      <alignment horizontal="center" shrinkToFit="1"/>
    </xf>
    <xf numFmtId="0" fontId="16" fillId="0" borderId="10" xfId="0" applyFont="1" applyBorder="1" applyAlignment="1" applyProtection="1">
      <alignment horizontal="center" shrinkToFit="1"/>
    </xf>
    <xf numFmtId="0" fontId="26" fillId="2" borderId="8" xfId="0" applyFont="1" applyFill="1" applyBorder="1" applyAlignment="1" applyProtection="1">
      <alignment vertical="center" shrinkToFit="1"/>
      <protection locked="0"/>
    </xf>
    <xf numFmtId="0" fontId="26" fillId="2" borderId="4" xfId="0" applyFont="1" applyFill="1" applyBorder="1" applyAlignment="1" applyProtection="1">
      <alignment vertical="center" shrinkToFit="1"/>
      <protection locked="0"/>
    </xf>
    <xf numFmtId="0" fontId="14" fillId="0" borderId="67" xfId="0" applyFont="1" applyBorder="1" applyAlignment="1" applyProtection="1">
      <alignment horizontal="left" vertical="center"/>
    </xf>
    <xf numFmtId="0" fontId="14" fillId="0" borderId="68" xfId="0" applyFont="1" applyBorder="1" applyAlignment="1" applyProtection="1">
      <alignment horizontal="left" vertical="center"/>
    </xf>
    <xf numFmtId="0" fontId="26" fillId="2" borderId="3" xfId="0" applyNumberFormat="1" applyFont="1" applyFill="1" applyBorder="1" applyAlignment="1" applyProtection="1">
      <alignment horizontal="center" vertical="center" shrinkToFit="1"/>
      <protection locked="0"/>
    </xf>
    <xf numFmtId="0" fontId="58" fillId="0" borderId="1" xfId="0" applyFont="1" applyBorder="1" applyAlignment="1" applyProtection="1">
      <alignment horizontal="left" vertical="center" wrapText="1"/>
    </xf>
    <xf numFmtId="0" fontId="58" fillId="0" borderId="0" xfId="0" applyFont="1" applyBorder="1" applyAlignment="1" applyProtection="1">
      <alignment horizontal="left" vertical="center" wrapText="1"/>
    </xf>
    <xf numFmtId="0" fontId="14" fillId="0" borderId="54" xfId="0" applyFont="1" applyBorder="1" applyAlignment="1" applyProtection="1">
      <alignment horizontal="center" vertical="center"/>
    </xf>
    <xf numFmtId="0" fontId="20" fillId="0" borderId="0" xfId="0" applyFont="1" applyBorder="1" applyAlignment="1" applyProtection="1">
      <alignment horizontal="left" vertical="center"/>
    </xf>
    <xf numFmtId="0" fontId="26" fillId="2" borderId="4" xfId="0" applyNumberFormat="1" applyFont="1" applyFill="1" applyBorder="1" applyAlignment="1" applyProtection="1">
      <alignment horizontal="center" vertical="center" shrinkToFit="1"/>
      <protection locked="0"/>
    </xf>
    <xf numFmtId="0" fontId="26" fillId="2" borderId="4" xfId="0" applyFont="1" applyFill="1" applyBorder="1" applyAlignment="1" applyProtection="1">
      <alignment horizontal="center" vertical="center" shrinkToFit="1"/>
      <protection locked="0"/>
    </xf>
    <xf numFmtId="0" fontId="26" fillId="2" borderId="7" xfId="0" applyFont="1" applyFill="1" applyBorder="1" applyAlignment="1" applyProtection="1">
      <alignment horizontal="center" vertical="center" shrinkToFit="1"/>
      <protection locked="0"/>
    </xf>
    <xf numFmtId="0" fontId="14" fillId="0" borderId="53" xfId="0" applyFont="1" applyBorder="1" applyAlignment="1" applyProtection="1">
      <alignment horizontal="right" vertical="center"/>
    </xf>
    <xf numFmtId="0" fontId="14" fillId="0" borderId="34" xfId="0" applyFont="1" applyBorder="1" applyAlignment="1" applyProtection="1">
      <alignment horizontal="right" vertical="center"/>
    </xf>
    <xf numFmtId="0" fontId="14" fillId="0" borderId="40" xfId="0" applyFont="1" applyBorder="1" applyAlignment="1" applyProtection="1">
      <alignment horizontal="right" vertical="center"/>
    </xf>
    <xf numFmtId="0" fontId="14" fillId="0" borderId="2" xfId="0" applyFont="1" applyBorder="1" applyAlignment="1" applyProtection="1">
      <alignment horizontal="center" vertical="center" shrinkToFit="1"/>
    </xf>
    <xf numFmtId="0" fontId="20" fillId="0" borderId="89" xfId="0" applyFont="1" applyBorder="1" applyAlignment="1" applyProtection="1">
      <alignment vertical="center" shrinkToFit="1"/>
    </xf>
    <xf numFmtId="0" fontId="14" fillId="0" borderId="2" xfId="0" applyFont="1" applyBorder="1" applyAlignment="1" applyProtection="1">
      <alignment horizontal="left" vertical="center" wrapText="1"/>
    </xf>
    <xf numFmtId="0" fontId="14" fillId="0" borderId="54" xfId="0" applyFont="1" applyBorder="1" applyAlignment="1" applyProtection="1">
      <alignment horizontal="left" vertical="center"/>
    </xf>
    <xf numFmtId="0" fontId="14" fillId="0" borderId="55" xfId="0" applyFont="1" applyBorder="1" applyAlignment="1" applyProtection="1">
      <alignment horizontal="left" vertical="center"/>
    </xf>
    <xf numFmtId="0" fontId="17" fillId="0" borderId="51" xfId="0" applyFont="1" applyBorder="1" applyAlignment="1" applyProtection="1">
      <alignment horizontal="center" vertical="center" wrapText="1"/>
    </xf>
    <xf numFmtId="0" fontId="17" fillId="0" borderId="50" xfId="0" applyFont="1" applyBorder="1" applyAlignment="1" applyProtection="1">
      <alignment horizontal="center" vertical="center"/>
    </xf>
    <xf numFmtId="0" fontId="17" fillId="0" borderId="62" xfId="0" applyFont="1" applyBorder="1" applyAlignment="1" applyProtection="1">
      <alignment horizontal="center" vertical="center"/>
    </xf>
    <xf numFmtId="0" fontId="15" fillId="0" borderId="51" xfId="0" applyFont="1" applyBorder="1" applyAlignment="1" applyProtection="1">
      <alignment horizontal="center" vertical="center" wrapText="1" shrinkToFit="1"/>
    </xf>
    <xf numFmtId="0" fontId="15" fillId="0" borderId="50" xfId="0" applyFont="1" applyBorder="1" applyAlignment="1" applyProtection="1">
      <alignment horizontal="center" vertical="center" shrinkToFit="1"/>
    </xf>
    <xf numFmtId="0" fontId="15" fillId="0" borderId="62" xfId="0" applyFont="1" applyBorder="1" applyAlignment="1" applyProtection="1">
      <alignment horizontal="center" vertical="center" shrinkToFit="1"/>
    </xf>
    <xf numFmtId="0" fontId="30" fillId="0" borderId="93" xfId="0" applyFont="1" applyBorder="1" applyAlignment="1" applyProtection="1">
      <alignment horizontal="center" vertical="center" wrapText="1" shrinkToFit="1"/>
    </xf>
    <xf numFmtId="0" fontId="30" fillId="0" borderId="94" xfId="0" applyFont="1" applyBorder="1" applyAlignment="1" applyProtection="1">
      <alignment horizontal="center" vertical="center" shrinkToFit="1"/>
    </xf>
    <xf numFmtId="0" fontId="30" fillId="0" borderId="95" xfId="0" applyFont="1" applyBorder="1" applyAlignment="1" applyProtection="1">
      <alignment horizontal="center" vertical="center" shrinkToFit="1"/>
    </xf>
    <xf numFmtId="0" fontId="18" fillId="0" borderId="51" xfId="0" applyFont="1" applyBorder="1" applyAlignment="1" applyProtection="1">
      <alignment horizontal="center" vertical="center" wrapText="1" shrinkToFit="1"/>
    </xf>
    <xf numFmtId="0" fontId="18" fillId="0" borderId="50" xfId="0" applyFont="1" applyBorder="1" applyAlignment="1" applyProtection="1">
      <alignment horizontal="center" vertical="center" shrinkToFit="1"/>
    </xf>
    <xf numFmtId="0" fontId="18" fillId="0" borderId="62" xfId="0" applyFont="1" applyBorder="1" applyAlignment="1" applyProtection="1">
      <alignment horizontal="center" vertical="center" shrinkToFit="1"/>
    </xf>
    <xf numFmtId="0" fontId="15" fillId="0" borderId="52" xfId="0" applyFont="1" applyBorder="1" applyAlignment="1" applyProtection="1">
      <alignment horizontal="center" vertical="center" shrinkToFit="1"/>
    </xf>
    <xf numFmtId="49" fontId="54" fillId="2" borderId="2" xfId="0" applyNumberFormat="1" applyFont="1" applyFill="1" applyBorder="1" applyAlignment="1" applyProtection="1">
      <alignment horizontal="center" vertical="center" shrinkToFit="1"/>
      <protection locked="0"/>
    </xf>
    <xf numFmtId="49" fontId="54" fillId="2" borderId="0" xfId="0" applyNumberFormat="1" applyFont="1" applyFill="1" applyBorder="1" applyAlignment="1" applyProtection="1">
      <alignment horizontal="center" vertical="center" shrinkToFit="1"/>
      <protection locked="0"/>
    </xf>
    <xf numFmtId="0" fontId="14" fillId="0" borderId="12" xfId="0" applyFont="1" applyBorder="1" applyAlignment="1" applyProtection="1">
      <alignment horizontal="distributed" vertical="center"/>
    </xf>
    <xf numFmtId="0" fontId="14" fillId="0" borderId="0" xfId="0" applyFont="1" applyBorder="1" applyAlignment="1" applyProtection="1">
      <alignment horizontal="distributed" vertical="center"/>
    </xf>
    <xf numFmtId="0" fontId="16" fillId="0" borderId="8"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7" xfId="0" applyFont="1" applyBorder="1" applyAlignment="1" applyProtection="1">
      <alignment horizontal="center" vertical="center"/>
    </xf>
    <xf numFmtId="0" fontId="4" fillId="0" borderId="8" xfId="0" applyFont="1" applyFill="1" applyBorder="1" applyAlignment="1" applyProtection="1">
      <alignment vertical="center" shrinkToFit="1"/>
    </xf>
    <xf numFmtId="0" fontId="14" fillId="0" borderId="4" xfId="0" applyFont="1" applyFill="1" applyBorder="1" applyAlignment="1" applyProtection="1">
      <alignment vertical="center" shrinkToFit="1"/>
    </xf>
    <xf numFmtId="0" fontId="4" fillId="0" borderId="4" xfId="0" applyFont="1" applyFill="1" applyBorder="1" applyAlignment="1" applyProtection="1">
      <alignment vertical="center" shrinkToFit="1"/>
    </xf>
    <xf numFmtId="49" fontId="54" fillId="2" borderId="12" xfId="0" applyNumberFormat="1" applyFont="1" applyFill="1" applyBorder="1" applyAlignment="1" applyProtection="1">
      <alignment horizontal="center" vertical="center" shrinkToFit="1"/>
      <protection locked="0"/>
    </xf>
    <xf numFmtId="49" fontId="34" fillId="2" borderId="32" xfId="0" applyNumberFormat="1" applyFont="1" applyFill="1" applyBorder="1" applyAlignment="1" applyProtection="1">
      <alignment horizontal="center" vertical="center" wrapText="1"/>
      <protection locked="0"/>
    </xf>
    <xf numFmtId="49" fontId="34" fillId="2" borderId="4" xfId="0" applyNumberFormat="1" applyFont="1" applyFill="1" applyBorder="1" applyAlignment="1" applyProtection="1">
      <alignment horizontal="center" vertical="center" wrapText="1"/>
      <protection locked="0"/>
    </xf>
    <xf numFmtId="49" fontId="34" fillId="2" borderId="7" xfId="0" applyNumberFormat="1" applyFont="1" applyFill="1" applyBorder="1" applyAlignment="1" applyProtection="1">
      <alignment horizontal="center" vertical="center" wrapText="1"/>
      <protection locked="0"/>
    </xf>
    <xf numFmtId="49" fontId="41" fillId="4" borderId="8" xfId="0" applyNumberFormat="1" applyFont="1" applyFill="1" applyBorder="1" applyAlignment="1" applyProtection="1">
      <alignment horizontal="center" vertical="center" wrapText="1"/>
      <protection locked="0"/>
    </xf>
    <xf numFmtId="49" fontId="41" fillId="4" borderId="17" xfId="0" applyNumberFormat="1" applyFont="1" applyFill="1" applyBorder="1" applyAlignment="1" applyProtection="1">
      <alignment horizontal="center" vertical="center" wrapText="1"/>
      <protection locked="0"/>
    </xf>
    <xf numFmtId="0" fontId="14" fillId="0" borderId="153" xfId="0" applyFont="1" applyBorder="1" applyAlignment="1" applyProtection="1">
      <alignment horizontal="center" vertical="center"/>
    </xf>
    <xf numFmtId="0" fontId="14" fillId="0" borderId="154" xfId="0" applyFont="1" applyBorder="1" applyAlignment="1" applyProtection="1">
      <alignment horizontal="center" vertical="center"/>
    </xf>
    <xf numFmtId="0" fontId="14" fillId="0" borderId="155" xfId="0" applyFont="1" applyBorder="1" applyAlignment="1" applyProtection="1">
      <alignment horizontal="center" vertical="center"/>
    </xf>
    <xf numFmtId="38" fontId="40" fillId="2" borderId="9" xfId="4" applyFont="1" applyFill="1" applyBorder="1" applyAlignment="1" applyProtection="1">
      <alignment vertical="center" shrinkToFit="1"/>
      <protection locked="0"/>
    </xf>
    <xf numFmtId="38" fontId="40" fillId="2" borderId="3" xfId="4" applyFont="1" applyFill="1" applyBorder="1" applyAlignment="1" applyProtection="1">
      <alignment vertical="center" shrinkToFit="1"/>
      <protection locked="0"/>
    </xf>
    <xf numFmtId="0" fontId="14" fillId="0" borderId="2" xfId="0" applyFont="1" applyBorder="1" applyAlignment="1" applyProtection="1">
      <alignment vertical="center"/>
    </xf>
    <xf numFmtId="0" fontId="14" fillId="0" borderId="32" xfId="0" applyFont="1" applyBorder="1" applyAlignment="1" applyProtection="1">
      <alignment horizontal="center" vertical="center"/>
    </xf>
    <xf numFmtId="38" fontId="14" fillId="0" borderId="8" xfId="4" applyFont="1" applyFill="1" applyBorder="1" applyAlignment="1" applyProtection="1">
      <alignment horizontal="right" vertical="center" shrinkToFit="1"/>
    </xf>
    <xf numFmtId="38" fontId="14" fillId="0" borderId="4" xfId="4" applyFont="1" applyFill="1" applyBorder="1" applyAlignment="1" applyProtection="1">
      <alignment horizontal="right" vertical="center" shrinkToFit="1"/>
    </xf>
    <xf numFmtId="0" fontId="14" fillId="0" borderId="55" xfId="0" applyFont="1" applyBorder="1" applyAlignment="1" applyProtection="1">
      <alignment horizontal="center" vertical="center" shrinkToFit="1"/>
    </xf>
    <xf numFmtId="0" fontId="17" fillId="0" borderId="60" xfId="0" applyFont="1" applyBorder="1" applyAlignment="1" applyProtection="1">
      <alignment horizontal="center" vertical="center" wrapText="1"/>
    </xf>
    <xf numFmtId="0" fontId="17" fillId="0" borderId="1" xfId="0" applyFont="1" applyBorder="1" applyAlignment="1" applyProtection="1">
      <alignment horizontal="center" vertical="center"/>
    </xf>
    <xf numFmtId="0" fontId="17" fillId="0" borderId="59" xfId="0" applyFont="1" applyBorder="1" applyAlignment="1" applyProtection="1">
      <alignment horizontal="center" vertical="center"/>
    </xf>
    <xf numFmtId="0" fontId="15" fillId="0" borderId="93" xfId="0" applyFont="1" applyBorder="1" applyAlignment="1" applyProtection="1">
      <alignment horizontal="center" vertical="center" wrapText="1" shrinkToFit="1"/>
    </xf>
    <xf numFmtId="0" fontId="15" fillId="0" borderId="94" xfId="0" applyFont="1" applyBorder="1" applyAlignment="1" applyProtection="1">
      <alignment horizontal="center" vertical="center" shrinkToFit="1"/>
    </xf>
    <xf numFmtId="0" fontId="15" fillId="0" borderId="95" xfId="0" applyFont="1" applyBorder="1" applyAlignment="1" applyProtection="1">
      <alignment horizontal="center" vertical="center" shrinkToFit="1"/>
    </xf>
    <xf numFmtId="0" fontId="15" fillId="0" borderId="63" xfId="0" applyFont="1" applyBorder="1" applyAlignment="1" applyProtection="1">
      <alignment horizontal="center" vertical="center" wrapText="1" shrinkToFit="1"/>
    </xf>
    <xf numFmtId="0" fontId="15" fillId="0" borderId="64" xfId="0" applyFont="1" applyBorder="1" applyAlignment="1" applyProtection="1">
      <alignment horizontal="center" vertical="center" shrinkToFit="1"/>
    </xf>
    <xf numFmtId="0" fontId="15" fillId="0" borderId="65" xfId="0" applyFont="1" applyBorder="1" applyAlignment="1" applyProtection="1">
      <alignment horizontal="center" vertical="center" shrinkToFit="1"/>
    </xf>
    <xf numFmtId="0" fontId="18" fillId="0" borderId="93" xfId="0" applyFont="1" applyBorder="1" applyAlignment="1" applyProtection="1">
      <alignment horizontal="center" vertical="center" wrapText="1" shrinkToFit="1"/>
    </xf>
    <xf numFmtId="0" fontId="18" fillId="0" borderId="94" xfId="0" applyFont="1" applyBorder="1" applyAlignment="1" applyProtection="1">
      <alignment horizontal="center" vertical="center" shrinkToFit="1"/>
    </xf>
    <xf numFmtId="0" fontId="18" fillId="0" borderId="95" xfId="0" applyFont="1" applyBorder="1" applyAlignment="1" applyProtection="1">
      <alignment horizontal="center" vertical="center" shrinkToFit="1"/>
    </xf>
    <xf numFmtId="0" fontId="15" fillId="0" borderId="66" xfId="0" applyFont="1" applyBorder="1" applyAlignment="1" applyProtection="1">
      <alignment horizontal="center" vertical="center" shrinkToFit="1"/>
    </xf>
    <xf numFmtId="0" fontId="14" fillId="0" borderId="49" xfId="0" applyFont="1" applyBorder="1" applyAlignment="1" applyProtection="1">
      <alignment horizontal="center" vertical="center" shrinkToFit="1"/>
    </xf>
    <xf numFmtId="0" fontId="11" fillId="0" borderId="51" xfId="0" applyFont="1" applyBorder="1" applyAlignment="1" applyProtection="1">
      <alignment horizontal="center" vertical="center"/>
    </xf>
    <xf numFmtId="0" fontId="11" fillId="0" borderId="50" xfId="0" applyFont="1" applyBorder="1" applyAlignment="1" applyProtection="1">
      <alignment horizontal="center" vertical="center"/>
    </xf>
    <xf numFmtId="0" fontId="11" fillId="0" borderId="62" xfId="0" applyFont="1" applyBorder="1" applyAlignment="1" applyProtection="1">
      <alignment horizontal="center" vertical="center"/>
    </xf>
    <xf numFmtId="49" fontId="41" fillId="2" borderId="8" xfId="0" applyNumberFormat="1" applyFont="1" applyFill="1" applyBorder="1" applyAlignment="1" applyProtection="1">
      <alignment horizontal="left" vertical="center" shrinkToFit="1"/>
      <protection locked="0"/>
    </xf>
    <xf numFmtId="49" fontId="41" fillId="2" borderId="4" xfId="0" applyNumberFormat="1" applyFont="1" applyFill="1" applyBorder="1" applyAlignment="1" applyProtection="1">
      <alignment horizontal="left" vertical="center" shrinkToFit="1"/>
      <protection locked="0"/>
    </xf>
    <xf numFmtId="49" fontId="41" fillId="2" borderId="33" xfId="0" applyNumberFormat="1" applyFont="1" applyFill="1" applyBorder="1" applyAlignment="1" applyProtection="1">
      <alignment horizontal="left" vertical="center" shrinkToFit="1"/>
      <protection locked="0"/>
    </xf>
    <xf numFmtId="0" fontId="14" fillId="0" borderId="4" xfId="0" applyFont="1" applyBorder="1" applyAlignment="1" applyProtection="1">
      <alignment horizontal="distributed" vertical="center"/>
    </xf>
    <xf numFmtId="0" fontId="16" fillId="0" borderId="4" xfId="0" applyFont="1" applyFill="1" applyBorder="1" applyAlignment="1" applyProtection="1">
      <alignment horizontal="center" shrinkToFit="1"/>
    </xf>
    <xf numFmtId="0" fontId="16" fillId="0" borderId="7" xfId="0" applyFont="1" applyFill="1" applyBorder="1" applyAlignment="1" applyProtection="1">
      <alignment horizontal="center" shrinkToFit="1"/>
    </xf>
    <xf numFmtId="49" fontId="14" fillId="0" borderId="61" xfId="0" applyNumberFormat="1" applyFont="1" applyBorder="1" applyAlignment="1" applyProtection="1">
      <alignment horizontal="left" vertical="center"/>
    </xf>
    <xf numFmtId="49" fontId="14" fillId="0" borderId="5" xfId="0" applyNumberFormat="1" applyFont="1" applyBorder="1" applyAlignment="1" applyProtection="1">
      <alignment horizontal="left" vertical="center"/>
    </xf>
    <xf numFmtId="38" fontId="40" fillId="2" borderId="8" xfId="4" applyFont="1" applyFill="1" applyBorder="1" applyAlignment="1" applyProtection="1">
      <alignment vertical="center" shrinkToFit="1"/>
      <protection locked="0"/>
    </xf>
    <xf numFmtId="38" fontId="40" fillId="2" borderId="4" xfId="4" applyFont="1" applyFill="1" applyBorder="1" applyAlignment="1" applyProtection="1">
      <alignment vertical="center" shrinkToFit="1"/>
      <protection locked="0"/>
    </xf>
    <xf numFmtId="0" fontId="40" fillId="2" borderId="8" xfId="0" applyFont="1" applyFill="1" applyBorder="1" applyAlignment="1" applyProtection="1">
      <alignment vertical="center"/>
      <protection locked="0"/>
    </xf>
    <xf numFmtId="0" fontId="40" fillId="2" borderId="4" xfId="0" applyFont="1" applyFill="1" applyBorder="1" applyAlignment="1" applyProtection="1">
      <alignment vertical="center"/>
      <protection locked="0"/>
    </xf>
    <xf numFmtId="0" fontId="31" fillId="0" borderId="0" xfId="0" applyFont="1" applyBorder="1" applyAlignment="1" applyProtection="1"/>
    <xf numFmtId="0" fontId="16" fillId="0" borderId="33" xfId="0" applyFont="1" applyFill="1" applyBorder="1" applyAlignment="1" applyProtection="1">
      <alignment horizontal="center" shrinkToFit="1"/>
    </xf>
    <xf numFmtId="0" fontId="14" fillId="0" borderId="40" xfId="0" applyFont="1" applyBorder="1" applyAlignment="1" applyProtection="1">
      <alignment horizontal="center" vertical="center" shrinkToFit="1"/>
    </xf>
    <xf numFmtId="0" fontId="14" fillId="0" borderId="53" xfId="0" applyFont="1" applyFill="1" applyBorder="1" applyAlignment="1" applyProtection="1">
      <alignment horizontal="center" vertical="center" shrinkToFit="1"/>
    </xf>
    <xf numFmtId="0" fontId="14" fillId="0" borderId="34" xfId="0" applyFont="1" applyFill="1" applyBorder="1" applyAlignment="1" applyProtection="1">
      <alignment horizontal="center" vertical="center" shrinkToFit="1"/>
    </xf>
    <xf numFmtId="0" fontId="14" fillId="0" borderId="90" xfId="0" applyFont="1" applyBorder="1" applyAlignment="1" applyProtection="1">
      <alignment horizontal="right" vertical="center" textRotation="255"/>
    </xf>
    <xf numFmtId="0" fontId="14" fillId="0" borderId="91" xfId="0" applyFont="1" applyBorder="1" applyAlignment="1" applyProtection="1">
      <alignment horizontal="right" vertical="center" textRotation="255"/>
    </xf>
    <xf numFmtId="0" fontId="14" fillId="0" borderId="92" xfId="0" applyFont="1" applyBorder="1" applyAlignment="1" applyProtection="1">
      <alignment horizontal="right" vertical="center" textRotation="255"/>
    </xf>
    <xf numFmtId="49" fontId="27" fillId="2" borderId="7" xfId="0" applyNumberFormat="1" applyFont="1" applyFill="1" applyBorder="1" applyAlignment="1" applyProtection="1">
      <alignment vertical="center" shrinkToFit="1"/>
      <protection locked="0"/>
    </xf>
    <xf numFmtId="0" fontId="14" fillId="0" borderId="28" xfId="0" applyFont="1" applyBorder="1" applyAlignment="1" applyProtection="1">
      <alignment horizontal="center" vertical="center" textRotation="255"/>
    </xf>
    <xf numFmtId="0" fontId="14" fillId="0" borderId="36" xfId="0" applyFont="1" applyBorder="1" applyAlignment="1" applyProtection="1">
      <alignment horizontal="center" vertical="center" textRotation="255"/>
    </xf>
    <xf numFmtId="0" fontId="14" fillId="0" borderId="13" xfId="0" applyFont="1" applyBorder="1" applyAlignment="1" applyProtection="1">
      <alignment horizontal="center" vertical="center" textRotation="255"/>
    </xf>
    <xf numFmtId="0" fontId="14" fillId="0" borderId="38" xfId="0" applyFont="1" applyBorder="1" applyAlignment="1" applyProtection="1">
      <alignment horizontal="center" vertical="center" textRotation="255"/>
    </xf>
    <xf numFmtId="0" fontId="14" fillId="0" borderId="58" xfId="0" applyFont="1" applyBorder="1" applyAlignment="1" applyProtection="1">
      <alignment horizontal="center" vertical="center" textRotation="255"/>
    </xf>
    <xf numFmtId="38" fontId="14" fillId="0" borderId="8" xfId="4" applyNumberFormat="1" applyFont="1" applyFill="1" applyBorder="1" applyAlignment="1" applyProtection="1">
      <alignment vertical="center" shrinkToFit="1"/>
    </xf>
    <xf numFmtId="0" fontId="14" fillId="0" borderId="32" xfId="0" applyFont="1" applyBorder="1" applyAlignment="1" applyProtection="1">
      <alignment horizontal="center" vertical="center" shrinkToFit="1"/>
    </xf>
    <xf numFmtId="0" fontId="14" fillId="0" borderId="30" xfId="0" applyFont="1" applyBorder="1" applyAlignment="1" applyProtection="1">
      <alignment horizontal="center" vertical="center" textRotation="255"/>
    </xf>
    <xf numFmtId="38" fontId="27" fillId="2" borderId="8" xfId="4" applyFont="1" applyFill="1" applyBorder="1" applyAlignment="1" applyProtection="1">
      <alignment horizontal="left" vertical="center" shrinkToFit="1"/>
      <protection locked="0"/>
    </xf>
    <xf numFmtId="38" fontId="27" fillId="2" borderId="4" xfId="4" applyFont="1" applyFill="1" applyBorder="1" applyAlignment="1" applyProtection="1">
      <alignment horizontal="left" vertical="center" shrinkToFit="1"/>
      <protection locked="0"/>
    </xf>
    <xf numFmtId="38" fontId="27" fillId="2" borderId="7" xfId="4" applyFont="1" applyFill="1" applyBorder="1" applyAlignment="1" applyProtection="1">
      <alignment horizontal="left" vertical="center" shrinkToFit="1"/>
      <protection locked="0"/>
    </xf>
    <xf numFmtId="0" fontId="14" fillId="0" borderId="3" xfId="0" applyFont="1" applyBorder="1" applyAlignment="1" applyProtection="1">
      <alignment horizontal="distributed" vertical="center"/>
    </xf>
    <xf numFmtId="0" fontId="34" fillId="2" borderId="12" xfId="0" applyFont="1" applyFill="1" applyBorder="1" applyAlignment="1" applyProtection="1">
      <alignment horizontal="center" vertical="center"/>
      <protection locked="0"/>
    </xf>
    <xf numFmtId="49" fontId="14" fillId="0" borderId="28" xfId="0" applyNumberFormat="1" applyFont="1" applyBorder="1" applyAlignment="1" applyProtection="1">
      <alignment vertical="center"/>
    </xf>
    <xf numFmtId="49" fontId="14" fillId="0" borderId="12" xfId="0" applyNumberFormat="1" applyFont="1" applyBorder="1" applyAlignment="1" applyProtection="1">
      <alignment vertical="center"/>
    </xf>
    <xf numFmtId="49" fontId="14" fillId="0" borderId="15" xfId="0" applyNumberFormat="1" applyFont="1" applyBorder="1" applyAlignment="1" applyProtection="1">
      <alignment vertical="center"/>
    </xf>
    <xf numFmtId="49" fontId="14" fillId="0" borderId="30" xfId="0" applyNumberFormat="1" applyFont="1" applyBorder="1" applyAlignment="1" applyProtection="1">
      <alignment vertical="center"/>
    </xf>
    <xf numFmtId="49" fontId="14" fillId="0" borderId="3" xfId="0" applyNumberFormat="1" applyFont="1" applyBorder="1" applyAlignment="1" applyProtection="1">
      <alignment vertical="center"/>
    </xf>
    <xf numFmtId="49" fontId="14" fillId="0" borderId="10" xfId="0" applyNumberFormat="1" applyFont="1" applyBorder="1" applyAlignment="1" applyProtection="1">
      <alignment vertical="center"/>
    </xf>
    <xf numFmtId="38" fontId="40" fillId="2" borderId="14" xfId="4" applyFont="1" applyFill="1" applyBorder="1" applyAlignment="1" applyProtection="1">
      <alignment vertical="center" shrinkToFit="1"/>
      <protection locked="0"/>
    </xf>
    <xf numFmtId="38" fontId="40" fillId="2" borderId="12" xfId="4" applyFont="1" applyFill="1" applyBorder="1" applyAlignment="1" applyProtection="1">
      <alignment vertical="center" shrinkToFit="1"/>
      <protection locked="0"/>
    </xf>
    <xf numFmtId="0" fontId="40" fillId="2" borderId="14" xfId="0" applyFont="1" applyFill="1" applyBorder="1" applyAlignment="1" applyProtection="1">
      <alignment vertical="center"/>
      <protection locked="0"/>
    </xf>
    <xf numFmtId="0" fontId="40" fillId="2" borderId="12" xfId="0" applyFont="1" applyFill="1" applyBorder="1" applyAlignment="1" applyProtection="1">
      <alignment vertical="center"/>
      <protection locked="0"/>
    </xf>
    <xf numFmtId="0" fontId="40" fillId="2" borderId="9" xfId="0" applyFont="1" applyFill="1" applyBorder="1" applyAlignment="1" applyProtection="1">
      <alignment vertical="center"/>
      <protection locked="0"/>
    </xf>
    <xf numFmtId="0" fontId="40" fillId="2" borderId="3" xfId="0" applyFont="1" applyFill="1" applyBorder="1" applyAlignment="1" applyProtection="1">
      <alignment vertical="center"/>
      <protection locked="0"/>
    </xf>
    <xf numFmtId="49" fontId="41" fillId="2" borderId="14" xfId="0" applyNumberFormat="1" applyFont="1" applyFill="1" applyBorder="1" applyAlignment="1" applyProtection="1">
      <alignment vertical="center" shrinkToFit="1"/>
      <protection locked="0"/>
    </xf>
    <xf numFmtId="49" fontId="41" fillId="2" borderId="12" xfId="0" applyNumberFormat="1" applyFont="1" applyFill="1" applyBorder="1" applyAlignment="1" applyProtection="1">
      <alignment vertical="center" shrinkToFit="1"/>
      <protection locked="0"/>
    </xf>
    <xf numFmtId="49" fontId="41" fillId="2" borderId="29" xfId="0" applyNumberFormat="1" applyFont="1" applyFill="1" applyBorder="1" applyAlignment="1" applyProtection="1">
      <alignment vertical="center" shrinkToFit="1"/>
      <protection locked="0"/>
    </xf>
    <xf numFmtId="49" fontId="41" fillId="2" borderId="9" xfId="0" applyNumberFormat="1" applyFont="1" applyFill="1" applyBorder="1" applyAlignment="1" applyProtection="1">
      <alignment vertical="center" shrinkToFit="1"/>
      <protection locked="0"/>
    </xf>
    <xf numFmtId="49" fontId="41" fillId="2" borderId="3" xfId="0" applyNumberFormat="1" applyFont="1" applyFill="1" applyBorder="1" applyAlignment="1" applyProtection="1">
      <alignment vertical="center" shrinkToFit="1"/>
      <protection locked="0"/>
    </xf>
    <xf numFmtId="49" fontId="41" fillId="2" borderId="31" xfId="0" applyNumberFormat="1" applyFont="1" applyFill="1" applyBorder="1" applyAlignment="1" applyProtection="1">
      <alignment vertical="center" shrinkToFit="1"/>
      <protection locked="0"/>
    </xf>
    <xf numFmtId="0" fontId="14" fillId="0" borderId="28" xfId="0" applyFont="1" applyBorder="1" applyAlignment="1" applyProtection="1">
      <alignment horizontal="center" vertical="center"/>
    </xf>
    <xf numFmtId="0" fontId="14" fillId="0" borderId="30" xfId="0" applyFont="1" applyBorder="1" applyAlignment="1" applyProtection="1">
      <alignment horizontal="center" vertical="center"/>
    </xf>
    <xf numFmtId="0" fontId="34" fillId="2" borderId="3" xfId="0" applyFont="1" applyFill="1" applyBorder="1" applyAlignment="1" applyProtection="1">
      <alignment horizontal="center" vertical="center"/>
      <protection locked="0"/>
    </xf>
    <xf numFmtId="0" fontId="31" fillId="0" borderId="0" xfId="0" applyFont="1" applyAlignment="1" applyProtection="1">
      <alignment horizontal="left" vertical="center"/>
    </xf>
    <xf numFmtId="0" fontId="15" fillId="0" borderId="0" xfId="0" applyFont="1" applyAlignment="1" applyProtection="1">
      <alignment vertical="center" wrapText="1"/>
    </xf>
    <xf numFmtId="0" fontId="15" fillId="0" borderId="0" xfId="0" applyFont="1" applyAlignment="1" applyProtection="1">
      <alignment vertical="center"/>
    </xf>
    <xf numFmtId="0" fontId="14" fillId="0" borderId="55" xfId="0" applyFont="1" applyFill="1" applyBorder="1" applyAlignment="1" applyProtection="1">
      <alignment horizontal="center" vertical="center"/>
    </xf>
    <xf numFmtId="0" fontId="14" fillId="0" borderId="56" xfId="0" applyFont="1" applyFill="1" applyBorder="1" applyAlignment="1" applyProtection="1">
      <alignment horizontal="center" vertical="center"/>
    </xf>
    <xf numFmtId="0" fontId="14" fillId="0" borderId="50" xfId="0" applyFont="1" applyBorder="1" applyAlignment="1" applyProtection="1">
      <alignment horizontal="distributed" vertical="center"/>
    </xf>
    <xf numFmtId="49" fontId="27" fillId="2" borderId="51" xfId="0" applyNumberFormat="1" applyFont="1" applyFill="1" applyBorder="1" applyAlignment="1" applyProtection="1">
      <alignment vertical="center" shrinkToFit="1"/>
      <protection locked="0"/>
    </xf>
    <xf numFmtId="49" fontId="27" fillId="2" borderId="50" xfId="0" applyNumberFormat="1" applyFont="1" applyFill="1" applyBorder="1" applyAlignment="1" applyProtection="1">
      <alignment vertical="center" shrinkToFit="1"/>
      <protection locked="0"/>
    </xf>
    <xf numFmtId="49" fontId="27" fillId="2" borderId="52" xfId="0" applyNumberFormat="1" applyFont="1" applyFill="1" applyBorder="1" applyAlignment="1" applyProtection="1">
      <alignment vertical="center" shrinkToFit="1"/>
      <protection locked="0"/>
    </xf>
    <xf numFmtId="49" fontId="41" fillId="4" borderId="4" xfId="0" applyNumberFormat="1" applyFont="1" applyFill="1" applyBorder="1" applyAlignment="1" applyProtection="1">
      <alignment horizontal="center" vertical="center" wrapText="1"/>
      <protection locked="0"/>
    </xf>
    <xf numFmtId="38" fontId="14" fillId="0" borderId="10" xfId="4" applyFont="1" applyFill="1" applyBorder="1" applyAlignment="1" applyProtection="1">
      <alignment vertical="center" shrinkToFit="1"/>
    </xf>
    <xf numFmtId="0" fontId="27" fillId="2" borderId="9" xfId="0" applyFont="1" applyFill="1" applyBorder="1" applyAlignment="1" applyProtection="1">
      <alignment horizontal="center" vertical="center" shrinkToFit="1"/>
      <protection locked="0"/>
    </xf>
    <xf numFmtId="0" fontId="27" fillId="2" borderId="3" xfId="0" applyFont="1" applyFill="1" applyBorder="1" applyAlignment="1" applyProtection="1">
      <alignment horizontal="center" vertical="center" shrinkToFit="1"/>
      <protection locked="0"/>
    </xf>
    <xf numFmtId="0" fontId="56" fillId="0" borderId="0" xfId="0" applyFont="1" applyBorder="1" applyAlignment="1" applyProtection="1">
      <alignment horizontal="left" vertical="center" wrapText="1"/>
    </xf>
    <xf numFmtId="49" fontId="38" fillId="0" borderId="4" xfId="0" applyNumberFormat="1" applyFont="1" applyFill="1" applyBorder="1" applyAlignment="1" applyProtection="1">
      <alignment vertical="center"/>
    </xf>
    <xf numFmtId="0" fontId="38" fillId="0" borderId="8" xfId="0" applyFont="1" applyFill="1" applyBorder="1" applyAlignment="1" applyProtection="1">
      <alignment horizontal="center" vertical="center"/>
    </xf>
    <xf numFmtId="0" fontId="38" fillId="0" borderId="189" xfId="0" applyFont="1" applyFill="1" applyBorder="1" applyAlignment="1" applyProtection="1">
      <alignment horizontal="center" vertical="center"/>
    </xf>
    <xf numFmtId="0" fontId="38" fillId="0" borderId="7" xfId="0" applyFont="1" applyFill="1" applyBorder="1" applyAlignment="1" applyProtection="1">
      <alignment horizontal="center" vertical="center"/>
    </xf>
    <xf numFmtId="186" fontId="38" fillId="0" borderId="5" xfId="0" applyNumberFormat="1" applyFont="1" applyFill="1" applyBorder="1" applyAlignment="1" applyProtection="1">
      <alignment horizontal="center" vertical="center"/>
    </xf>
    <xf numFmtId="9" fontId="38" fillId="0" borderId="5" xfId="0" applyNumberFormat="1" applyFont="1" applyFill="1" applyBorder="1" applyAlignment="1" applyProtection="1">
      <alignment horizontal="center" vertical="center"/>
    </xf>
    <xf numFmtId="184" fontId="38" fillId="0" borderId="5" xfId="0" applyNumberFormat="1" applyFont="1" applyFill="1" applyBorder="1" applyAlignment="1" applyProtection="1">
      <alignment horizontal="center" vertical="center"/>
    </xf>
    <xf numFmtId="49" fontId="38" fillId="0" borderId="5" xfId="0" applyNumberFormat="1" applyFont="1" applyFill="1" applyBorder="1" applyAlignment="1" applyProtection="1">
      <alignment horizontal="center" vertical="center"/>
    </xf>
    <xf numFmtId="184" fontId="38" fillId="0" borderId="8" xfId="0" applyNumberFormat="1" applyFont="1" applyFill="1" applyBorder="1" applyAlignment="1" applyProtection="1">
      <alignment horizontal="center" vertical="center"/>
    </xf>
    <xf numFmtId="184" fontId="38" fillId="0" borderId="7" xfId="0" applyNumberFormat="1" applyFont="1" applyFill="1" applyBorder="1" applyAlignment="1" applyProtection="1">
      <alignment horizontal="center" vertical="center"/>
    </xf>
    <xf numFmtId="0" fontId="14" fillId="0" borderId="41" xfId="0" applyFont="1" applyBorder="1" applyAlignment="1" applyProtection="1">
      <alignment horizontal="center" vertical="center" shrinkToFit="1"/>
    </xf>
    <xf numFmtId="0" fontId="14" fillId="0" borderId="1" xfId="0" applyFont="1" applyBorder="1" applyAlignment="1" applyProtection="1">
      <alignment horizontal="center" vertical="center" shrinkToFit="1"/>
    </xf>
    <xf numFmtId="0" fontId="14" fillId="0" borderId="59" xfId="0" applyFont="1" applyBorder="1" applyAlignment="1" applyProtection="1">
      <alignment horizontal="center" vertical="center" shrinkToFit="1"/>
    </xf>
    <xf numFmtId="0" fontId="14" fillId="0" borderId="36" xfId="0" applyFont="1" applyBorder="1" applyAlignment="1" applyProtection="1">
      <alignment horizontal="center" vertical="center" shrinkToFit="1"/>
    </xf>
    <xf numFmtId="0" fontId="14" fillId="0" borderId="0" xfId="0" applyFont="1" applyBorder="1" applyAlignment="1" applyProtection="1">
      <alignment horizontal="center" vertical="center" shrinkToFit="1"/>
    </xf>
    <xf numFmtId="0" fontId="14" fillId="0" borderId="13" xfId="0" applyFont="1" applyBorder="1" applyAlignment="1" applyProtection="1">
      <alignment horizontal="center" vertical="center" shrinkToFit="1"/>
    </xf>
    <xf numFmtId="0" fontId="14" fillId="0" borderId="38" xfId="0" applyFont="1" applyBorder="1" applyAlignment="1" applyProtection="1">
      <alignment horizontal="center" vertical="center" shrinkToFit="1"/>
    </xf>
    <xf numFmtId="0" fontId="14" fillId="0" borderId="58" xfId="0" applyFont="1" applyBorder="1" applyAlignment="1" applyProtection="1">
      <alignment horizontal="center" vertical="center" shrinkToFit="1"/>
    </xf>
    <xf numFmtId="0" fontId="14" fillId="0" borderId="60"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6" xfId="0" applyFont="1" applyFill="1" applyBorder="1" applyAlignment="1" applyProtection="1">
      <alignment horizontal="center" vertical="center"/>
    </xf>
    <xf numFmtId="0" fontId="14" fillId="0" borderId="57" xfId="0" applyFont="1" applyFill="1" applyBorder="1" applyAlignment="1" applyProtection="1">
      <alignment horizontal="center" vertical="center"/>
    </xf>
    <xf numFmtId="0" fontId="14" fillId="0" borderId="2" xfId="0" applyFont="1" applyFill="1" applyBorder="1" applyAlignment="1" applyProtection="1">
      <alignment horizontal="center" vertical="center"/>
    </xf>
    <xf numFmtId="38" fontId="14" fillId="0" borderId="1" xfId="4" applyNumberFormat="1" applyFont="1" applyFill="1" applyBorder="1" applyAlignment="1" applyProtection="1">
      <alignment vertical="center" shrinkToFit="1"/>
    </xf>
    <xf numFmtId="38" fontId="14" fillId="0" borderId="1" xfId="4" applyFont="1" applyFill="1" applyBorder="1" applyAlignment="1" applyProtection="1">
      <alignment vertical="center" shrinkToFit="1"/>
    </xf>
    <xf numFmtId="38" fontId="14" fillId="0" borderId="0" xfId="4" applyFont="1" applyFill="1" applyBorder="1" applyAlignment="1" applyProtection="1">
      <alignment vertical="center" shrinkToFit="1"/>
    </xf>
    <xf numFmtId="38" fontId="14" fillId="0" borderId="2" xfId="4" applyFont="1" applyFill="1" applyBorder="1" applyAlignment="1" applyProtection="1">
      <alignment vertical="center" shrinkToFit="1"/>
    </xf>
    <xf numFmtId="0" fontId="16" fillId="0" borderId="42" xfId="0" applyFont="1" applyFill="1" applyBorder="1" applyAlignment="1" applyProtection="1">
      <alignment horizontal="center" shrinkToFit="1"/>
    </xf>
    <xf numFmtId="0" fontId="16" fillId="0" borderId="37" xfId="0" applyFont="1" applyFill="1" applyBorder="1" applyAlignment="1" applyProtection="1">
      <alignment horizontal="center" shrinkToFit="1"/>
    </xf>
    <xf numFmtId="0" fontId="16" fillId="0" borderId="39" xfId="0" applyFont="1" applyFill="1" applyBorder="1" applyAlignment="1" applyProtection="1">
      <alignment horizontal="center" shrinkToFit="1"/>
    </xf>
    <xf numFmtId="0" fontId="14" fillId="0" borderId="41" xfId="0" applyFont="1" applyBorder="1" applyAlignment="1" applyProtection="1">
      <alignment horizontal="center" vertical="center" textRotation="255"/>
    </xf>
    <xf numFmtId="0" fontId="14" fillId="0" borderId="1" xfId="0" applyFont="1" applyBorder="1" applyAlignment="1" applyProtection="1">
      <alignment horizontal="center" vertical="center" textRotation="255"/>
    </xf>
    <xf numFmtId="0" fontId="14" fillId="0" borderId="59" xfId="0" applyFont="1" applyBorder="1" applyAlignment="1" applyProtection="1">
      <alignment horizontal="center" vertical="center" textRotation="255"/>
    </xf>
    <xf numFmtId="0" fontId="14" fillId="0" borderId="0" xfId="0" applyFont="1" applyBorder="1" applyAlignment="1" applyProtection="1">
      <alignment horizontal="center" vertical="center" textRotation="255"/>
    </xf>
    <xf numFmtId="0" fontId="14" fillId="0" borderId="2" xfId="0" applyFont="1" applyBorder="1" applyAlignment="1" applyProtection="1">
      <alignment horizontal="center" vertical="center" textRotation="255"/>
    </xf>
    <xf numFmtId="0" fontId="14" fillId="0" borderId="28" xfId="0" applyFont="1" applyBorder="1" applyAlignment="1" applyProtection="1">
      <alignment horizontal="center" vertical="center" justifyLastLine="1"/>
    </xf>
    <xf numFmtId="0" fontId="14" fillId="0" borderId="12" xfId="0" applyFont="1" applyBorder="1" applyAlignment="1" applyProtection="1">
      <alignment horizontal="center" vertical="center" justifyLastLine="1"/>
    </xf>
    <xf numFmtId="0" fontId="14" fillId="0" borderId="15" xfId="0" applyFont="1" applyBorder="1" applyAlignment="1" applyProtection="1">
      <alignment horizontal="center" vertical="center" justifyLastLine="1"/>
    </xf>
    <xf numFmtId="0" fontId="14" fillId="0" borderId="36" xfId="0" applyFont="1" applyBorder="1" applyAlignment="1" applyProtection="1">
      <alignment horizontal="center" vertical="center" justifyLastLine="1"/>
    </xf>
    <xf numFmtId="0" fontId="14" fillId="0" borderId="0" xfId="0" applyFont="1" applyBorder="1" applyAlignment="1" applyProtection="1">
      <alignment horizontal="center" vertical="center" justifyLastLine="1"/>
    </xf>
    <xf numFmtId="0" fontId="14" fillId="0" borderId="13" xfId="0" applyFont="1" applyBorder="1" applyAlignment="1" applyProtection="1">
      <alignment horizontal="center" vertical="center" justifyLastLine="1"/>
    </xf>
    <xf numFmtId="0" fontId="14" fillId="0" borderId="30" xfId="0" applyFont="1" applyBorder="1" applyAlignment="1" applyProtection="1">
      <alignment horizontal="center" vertical="center" justifyLastLine="1"/>
    </xf>
    <xf numFmtId="0" fontId="14" fillId="0" borderId="3" xfId="0" applyFont="1" applyBorder="1" applyAlignment="1" applyProtection="1">
      <alignment horizontal="center" vertical="center" justifyLastLine="1"/>
    </xf>
    <xf numFmtId="0" fontId="14" fillId="0" borderId="10" xfId="0" applyFont="1" applyBorder="1" applyAlignment="1" applyProtection="1">
      <alignment horizontal="center" vertical="center" justifyLastLine="1"/>
    </xf>
    <xf numFmtId="0" fontId="14" fillId="0" borderId="5" xfId="0" applyFont="1" applyBorder="1" applyAlignment="1" applyProtection="1">
      <alignment horizontal="distributed" vertical="center" justifyLastLine="1"/>
    </xf>
    <xf numFmtId="0" fontId="18" fillId="0" borderId="21" xfId="0" applyFont="1" applyBorder="1" applyAlignment="1" applyProtection="1">
      <alignment horizontal="left" vertical="center" shrinkToFit="1"/>
    </xf>
    <xf numFmtId="0" fontId="11" fillId="0" borderId="5" xfId="0" applyFont="1" applyBorder="1" applyAlignment="1" applyProtection="1">
      <alignment horizontal="left" vertical="center" shrinkToFit="1"/>
    </xf>
    <xf numFmtId="0" fontId="11" fillId="0" borderId="100" xfId="0" applyFont="1" applyBorder="1" applyAlignment="1" applyProtection="1">
      <alignment horizontal="left" vertical="center" shrinkToFit="1"/>
    </xf>
    <xf numFmtId="0" fontId="16" fillId="0" borderId="12" xfId="0" applyFont="1" applyFill="1" applyBorder="1" applyAlignment="1" applyProtection="1">
      <alignment horizontal="center"/>
    </xf>
    <xf numFmtId="0" fontId="16" fillId="0" borderId="29" xfId="0" applyFont="1" applyFill="1" applyBorder="1" applyAlignment="1" applyProtection="1">
      <alignment horizontal="center"/>
    </xf>
    <xf numFmtId="0" fontId="16" fillId="0" borderId="0" xfId="0" applyFont="1" applyFill="1" applyBorder="1" applyAlignment="1" applyProtection="1">
      <alignment horizontal="center"/>
    </xf>
    <xf numFmtId="0" fontId="16" fillId="0" borderId="37" xfId="0" applyFont="1" applyFill="1" applyBorder="1" applyAlignment="1" applyProtection="1">
      <alignment horizontal="center"/>
    </xf>
    <xf numFmtId="0" fontId="16" fillId="0" borderId="2" xfId="0" applyFont="1" applyFill="1" applyBorder="1" applyAlignment="1" applyProtection="1">
      <alignment horizontal="center"/>
    </xf>
    <xf numFmtId="0" fontId="16" fillId="0" borderId="39" xfId="0" applyFont="1" applyFill="1" applyBorder="1" applyAlignment="1" applyProtection="1">
      <alignment horizontal="center"/>
    </xf>
    <xf numFmtId="0" fontId="16" fillId="0" borderId="40" xfId="0" applyFont="1" applyFill="1" applyBorder="1" applyAlignment="1" applyProtection="1">
      <alignment horizontal="center" shrinkToFit="1"/>
    </xf>
    <xf numFmtId="0" fontId="16" fillId="2" borderId="10" xfId="0" applyFont="1" applyFill="1" applyBorder="1" applyAlignment="1" applyProtection="1">
      <alignment horizontal="center" shrinkToFit="1"/>
      <protection locked="0"/>
    </xf>
    <xf numFmtId="0" fontId="16" fillId="2" borderId="7" xfId="0" applyFont="1" applyFill="1" applyBorder="1" applyAlignment="1" applyProtection="1">
      <alignment horizontal="center" shrinkToFit="1"/>
      <protection locked="0"/>
    </xf>
    <xf numFmtId="0" fontId="18" fillId="0" borderId="70" xfId="0" applyFont="1" applyBorder="1" applyAlignment="1" applyProtection="1">
      <alignment horizontal="left" vertical="center" shrinkToFit="1"/>
    </xf>
    <xf numFmtId="0" fontId="27" fillId="4" borderId="61" xfId="0" applyFont="1" applyFill="1" applyBorder="1" applyAlignment="1" applyProtection="1">
      <alignment horizontal="center" vertical="center"/>
      <protection locked="0"/>
    </xf>
    <xf numFmtId="0" fontId="27" fillId="4" borderId="5" xfId="0" applyFont="1" applyFill="1" applyBorder="1" applyAlignment="1" applyProtection="1">
      <alignment horizontal="center" vertical="center"/>
      <protection locked="0"/>
    </xf>
    <xf numFmtId="0" fontId="27" fillId="4" borderId="77" xfId="0" applyFont="1" applyFill="1" applyBorder="1" applyAlignment="1" applyProtection="1">
      <alignment horizontal="center" vertical="center"/>
      <protection locked="0"/>
    </xf>
    <xf numFmtId="0" fontId="27" fillId="4" borderId="43" xfId="0" applyFont="1" applyFill="1" applyBorder="1" applyAlignment="1" applyProtection="1">
      <alignment horizontal="center" vertical="center"/>
      <protection locked="0"/>
    </xf>
    <xf numFmtId="0" fontId="27" fillId="4" borderId="67" xfId="0" applyFont="1" applyFill="1" applyBorder="1" applyAlignment="1" applyProtection="1">
      <alignment horizontal="center" vertical="center"/>
      <protection locked="0"/>
    </xf>
    <xf numFmtId="0" fontId="27" fillId="4" borderId="68" xfId="0" applyFont="1" applyFill="1" applyBorder="1" applyAlignment="1" applyProtection="1">
      <alignment horizontal="center" vertical="center"/>
      <protection locked="0"/>
    </xf>
    <xf numFmtId="0" fontId="16" fillId="0" borderId="14" xfId="0" applyFont="1" applyFill="1" applyBorder="1" applyAlignment="1" applyProtection="1">
      <alignment horizontal="left" vertical="top"/>
    </xf>
    <xf numFmtId="0" fontId="16" fillId="0" borderId="12" xfId="0" applyFont="1" applyFill="1" applyBorder="1" applyAlignment="1" applyProtection="1">
      <alignment horizontal="left" vertical="top"/>
    </xf>
    <xf numFmtId="0" fontId="16" fillId="0" borderId="6" xfId="0" applyFont="1" applyFill="1" applyBorder="1" applyAlignment="1" applyProtection="1">
      <alignment horizontal="left" vertical="top"/>
    </xf>
    <xf numFmtId="0" fontId="16" fillId="0" borderId="0" xfId="0" applyFont="1" applyFill="1" applyBorder="1" applyAlignment="1" applyProtection="1">
      <alignment horizontal="left" vertical="top"/>
    </xf>
    <xf numFmtId="0" fontId="16" fillId="0" borderId="57" xfId="0" applyFont="1" applyFill="1" applyBorder="1" applyAlignment="1" applyProtection="1">
      <alignment horizontal="left" vertical="top"/>
    </xf>
    <xf numFmtId="0" fontId="16" fillId="0" borderId="2" xfId="0" applyFont="1" applyFill="1" applyBorder="1" applyAlignment="1" applyProtection="1">
      <alignment horizontal="left" vertical="top"/>
    </xf>
    <xf numFmtId="0" fontId="27" fillId="2" borderId="12" xfId="0" applyFont="1" applyFill="1" applyBorder="1" applyAlignment="1" applyProtection="1">
      <alignment horizontal="center" vertical="center" shrinkToFit="1"/>
      <protection locked="0"/>
    </xf>
    <xf numFmtId="0" fontId="27" fillId="2" borderId="0" xfId="0" applyFont="1" applyFill="1" applyBorder="1" applyAlignment="1" applyProtection="1">
      <alignment horizontal="center" vertical="center" shrinkToFit="1"/>
      <protection locked="0"/>
    </xf>
    <xf numFmtId="0" fontId="16" fillId="0" borderId="12" xfId="0" applyFont="1" applyFill="1" applyBorder="1" applyAlignment="1" applyProtection="1">
      <alignment horizontal="right"/>
    </xf>
    <xf numFmtId="0" fontId="16" fillId="0" borderId="15" xfId="0" applyFont="1" applyFill="1" applyBorder="1" applyAlignment="1" applyProtection="1">
      <alignment horizontal="right"/>
    </xf>
    <xf numFmtId="0" fontId="16" fillId="0" borderId="0" xfId="0" applyFont="1" applyFill="1" applyBorder="1" applyAlignment="1" applyProtection="1">
      <alignment horizontal="right"/>
    </xf>
    <xf numFmtId="0" fontId="16" fillId="0" borderId="13" xfId="0" applyFont="1" applyFill="1" applyBorder="1" applyAlignment="1" applyProtection="1">
      <alignment horizontal="right"/>
    </xf>
    <xf numFmtId="0" fontId="16" fillId="0" borderId="2" xfId="0" applyFont="1" applyFill="1" applyBorder="1" applyAlignment="1" applyProtection="1">
      <alignment horizontal="right"/>
    </xf>
    <xf numFmtId="0" fontId="16" fillId="0" borderId="58" xfId="0" applyFont="1" applyFill="1" applyBorder="1" applyAlignment="1" applyProtection="1">
      <alignment horizontal="right"/>
    </xf>
    <xf numFmtId="38" fontId="27" fillId="2" borderId="6" xfId="4" applyFont="1" applyFill="1" applyBorder="1" applyAlignment="1" applyProtection="1">
      <alignment vertical="center" shrinkToFit="1"/>
      <protection locked="0"/>
    </xf>
    <xf numFmtId="38" fontId="27" fillId="2" borderId="0" xfId="4" applyFont="1" applyFill="1" applyBorder="1" applyAlignment="1" applyProtection="1">
      <alignment vertical="center" shrinkToFit="1"/>
      <protection locked="0"/>
    </xf>
    <xf numFmtId="38" fontId="27" fillId="2" borderId="57" xfId="4" applyFont="1" applyFill="1" applyBorder="1" applyAlignment="1" applyProtection="1">
      <alignment vertical="center" shrinkToFit="1"/>
      <protection locked="0"/>
    </xf>
    <xf numFmtId="38" fontId="27" fillId="2" borderId="2" xfId="4" applyFont="1" applyFill="1" applyBorder="1" applyAlignment="1" applyProtection="1">
      <alignment vertical="center" shrinkToFit="1"/>
      <protection locked="0"/>
    </xf>
    <xf numFmtId="49" fontId="26" fillId="2" borderId="5" xfId="0" applyNumberFormat="1" applyFont="1" applyFill="1" applyBorder="1" applyAlignment="1" applyProtection="1">
      <alignment horizontal="left" vertical="center" shrinkToFit="1"/>
      <protection locked="0"/>
    </xf>
    <xf numFmtId="49" fontId="26" fillId="2" borderId="100" xfId="0" applyNumberFormat="1" applyFont="1" applyFill="1" applyBorder="1" applyAlignment="1" applyProtection="1">
      <alignment horizontal="left" vertical="center" shrinkToFit="1"/>
      <protection locked="0"/>
    </xf>
    <xf numFmtId="49" fontId="27" fillId="2" borderId="48" xfId="0" applyNumberFormat="1" applyFont="1" applyFill="1" applyBorder="1" applyAlignment="1" applyProtection="1">
      <alignment vertical="center" shrinkToFit="1"/>
      <protection locked="0"/>
    </xf>
    <xf numFmtId="0" fontId="11" fillId="0" borderId="5" xfId="0" applyFont="1" applyFill="1" applyBorder="1" applyAlignment="1" applyProtection="1">
      <alignment horizontal="left" vertical="center" shrinkToFit="1"/>
    </xf>
    <xf numFmtId="0" fontId="11" fillId="0" borderId="100" xfId="0" applyFont="1" applyFill="1" applyBorder="1" applyAlignment="1" applyProtection="1">
      <alignment horizontal="left" vertical="center" shrinkToFit="1"/>
    </xf>
    <xf numFmtId="0" fontId="14" fillId="0" borderId="41" xfId="0" applyFont="1" applyBorder="1" applyAlignment="1" applyProtection="1">
      <alignment horizontal="distributed" vertical="center" justifyLastLine="1"/>
    </xf>
    <xf numFmtId="0" fontId="14" fillId="0" borderId="1" xfId="0" applyFont="1" applyBorder="1" applyAlignment="1" applyProtection="1">
      <alignment horizontal="distributed" vertical="center" justifyLastLine="1"/>
    </xf>
    <xf numFmtId="0" fontId="14" fillId="0" borderId="59" xfId="0" applyFont="1" applyBorder="1" applyAlignment="1" applyProtection="1">
      <alignment horizontal="distributed" vertical="center" justifyLastLine="1"/>
    </xf>
    <xf numFmtId="0" fontId="14" fillId="0" borderId="36" xfId="0" applyFont="1" applyBorder="1" applyAlignment="1" applyProtection="1">
      <alignment horizontal="distributed" vertical="center" justifyLastLine="1"/>
    </xf>
    <xf numFmtId="0" fontId="14" fillId="0" borderId="0" xfId="0" applyFont="1" applyBorder="1" applyAlignment="1" applyProtection="1">
      <alignment horizontal="distributed" vertical="center" justifyLastLine="1"/>
    </xf>
    <xf numFmtId="0" fontId="14" fillId="0" borderId="13" xfId="0" applyFont="1" applyBorder="1" applyAlignment="1" applyProtection="1">
      <alignment horizontal="distributed" vertical="center" justifyLastLine="1"/>
    </xf>
    <xf numFmtId="0" fontId="14" fillId="0" borderId="30" xfId="0" applyFont="1" applyBorder="1" applyAlignment="1" applyProtection="1">
      <alignment horizontal="distributed" vertical="center" justifyLastLine="1"/>
    </xf>
    <xf numFmtId="0" fontId="14" fillId="0" borderId="3" xfId="0" applyFont="1" applyBorder="1" applyAlignment="1" applyProtection="1">
      <alignment horizontal="distributed" vertical="center" justifyLastLine="1"/>
    </xf>
    <xf numFmtId="0" fontId="14" fillId="0" borderId="10" xfId="0" applyFont="1" applyBorder="1" applyAlignment="1" applyProtection="1">
      <alignment horizontal="distributed" vertical="center" justifyLastLine="1"/>
    </xf>
    <xf numFmtId="0" fontId="14" fillId="0" borderId="42" xfId="0" applyFont="1" applyBorder="1" applyAlignment="1" applyProtection="1">
      <alignment horizontal="distributed" vertical="center" justifyLastLine="1"/>
    </xf>
    <xf numFmtId="0" fontId="14" fillId="0" borderId="37" xfId="0" applyFont="1" applyBorder="1" applyAlignment="1" applyProtection="1">
      <alignment horizontal="distributed" vertical="center" justifyLastLine="1"/>
    </xf>
    <xf numFmtId="0" fontId="14" fillId="0" borderId="31" xfId="0" applyFont="1" applyBorder="1" applyAlignment="1" applyProtection="1">
      <alignment horizontal="distributed" vertical="center" justifyLastLine="1"/>
    </xf>
    <xf numFmtId="0" fontId="18" fillId="0" borderId="10" xfId="0" applyFont="1" applyBorder="1" applyAlignment="1" applyProtection="1">
      <alignment horizontal="left" vertical="center" shrinkToFit="1"/>
    </xf>
    <xf numFmtId="0" fontId="18" fillId="0" borderId="21" xfId="0" applyFont="1" applyFill="1" applyBorder="1" applyAlignment="1" applyProtection="1">
      <alignment horizontal="left" vertical="center" shrinkToFit="1"/>
    </xf>
    <xf numFmtId="0" fontId="18" fillId="0" borderId="101" xfId="0" applyFont="1" applyBorder="1" applyAlignment="1" applyProtection="1">
      <alignment horizontal="left" vertical="center" shrinkToFit="1"/>
    </xf>
    <xf numFmtId="0" fontId="18" fillId="0" borderId="102" xfId="0" applyFont="1" applyBorder="1" applyAlignment="1" applyProtection="1">
      <alignment horizontal="left" vertical="center" shrinkToFit="1"/>
    </xf>
    <xf numFmtId="0" fontId="18" fillId="0" borderId="103" xfId="0" applyFont="1" applyBorder="1" applyAlignment="1" applyProtection="1">
      <alignment horizontal="left" vertical="center" shrinkToFit="1"/>
    </xf>
    <xf numFmtId="0" fontId="16" fillId="0" borderId="52" xfId="0" applyFont="1" applyFill="1" applyBorder="1" applyAlignment="1" applyProtection="1">
      <alignment horizontal="center" shrinkToFit="1"/>
    </xf>
    <xf numFmtId="0" fontId="11" fillId="0" borderId="55" xfId="0" applyFont="1" applyBorder="1" applyAlignment="1" applyProtection="1">
      <alignment horizontal="left" vertical="center" shrinkToFit="1"/>
    </xf>
    <xf numFmtId="38" fontId="14" fillId="0" borderId="51" xfId="4" applyFont="1" applyFill="1" applyBorder="1" applyAlignment="1" applyProtection="1">
      <alignment vertical="center" shrinkToFit="1"/>
    </xf>
    <xf numFmtId="38" fontId="14" fillId="0" borderId="50" xfId="4" applyFont="1" applyFill="1" applyBorder="1" applyAlignment="1" applyProtection="1">
      <alignment vertical="center" shrinkToFit="1"/>
    </xf>
    <xf numFmtId="0" fontId="16" fillId="0" borderId="62" xfId="0" applyFont="1" applyFill="1" applyBorder="1" applyAlignment="1" applyProtection="1">
      <alignment horizontal="center" shrinkToFit="1"/>
    </xf>
    <xf numFmtId="0" fontId="14" fillId="0" borderId="21" xfId="0" applyFont="1" applyBorder="1" applyAlignment="1" applyProtection="1">
      <alignment horizontal="left" vertical="center" indent="1"/>
    </xf>
    <xf numFmtId="0" fontId="14" fillId="0" borderId="5" xfId="0" applyFont="1" applyBorder="1" applyAlignment="1" applyProtection="1">
      <alignment horizontal="left" vertical="center" indent="1"/>
    </xf>
    <xf numFmtId="0" fontId="11" fillId="0" borderId="6" xfId="0" applyFont="1" applyBorder="1" applyAlignment="1" applyProtection="1">
      <alignment horizontal="center" vertical="center" textRotation="255" shrinkToFit="1"/>
    </xf>
    <xf numFmtId="0" fontId="11" fillId="0" borderId="13" xfId="0" applyFont="1" applyBorder="1" applyAlignment="1" applyProtection="1">
      <alignment horizontal="center" vertical="center" textRotation="255" shrinkToFit="1"/>
    </xf>
    <xf numFmtId="0" fontId="11" fillId="0" borderId="57" xfId="0" applyFont="1" applyBorder="1" applyAlignment="1" applyProtection="1">
      <alignment horizontal="center" vertical="center" textRotation="255" shrinkToFit="1"/>
    </xf>
    <xf numFmtId="0" fontId="11" fillId="0" borderId="58" xfId="0" applyFont="1" applyBorder="1" applyAlignment="1" applyProtection="1">
      <alignment horizontal="center" vertical="center" textRotation="255" shrinkToFit="1"/>
    </xf>
    <xf numFmtId="0" fontId="14" fillId="0" borderId="43" xfId="0" applyFont="1" applyBorder="1" applyAlignment="1" applyProtection="1">
      <alignment horizontal="left" vertical="center" indent="1"/>
    </xf>
    <xf numFmtId="0" fontId="16" fillId="2" borderId="15" xfId="0" applyFont="1" applyFill="1" applyBorder="1" applyAlignment="1" applyProtection="1">
      <alignment horizontal="center" shrinkToFit="1"/>
      <protection locked="0"/>
    </xf>
    <xf numFmtId="0" fontId="16" fillId="2" borderId="13" xfId="0" applyFont="1" applyFill="1" applyBorder="1" applyAlignment="1" applyProtection="1">
      <alignment horizontal="center" shrinkToFit="1"/>
      <protection locked="0"/>
    </xf>
    <xf numFmtId="0" fontId="16" fillId="2" borderId="58" xfId="0" applyFont="1" applyFill="1" applyBorder="1" applyAlignment="1" applyProtection="1">
      <alignment horizontal="center" shrinkToFit="1"/>
      <protection locked="0"/>
    </xf>
    <xf numFmtId="0" fontId="14" fillId="0" borderId="54" xfId="0" applyFont="1" applyBorder="1" applyAlignment="1" applyProtection="1">
      <alignment horizontal="center" vertical="center" shrinkToFit="1"/>
    </xf>
    <xf numFmtId="0" fontId="14" fillId="0" borderId="99" xfId="0" applyFont="1" applyBorder="1" applyAlignment="1" applyProtection="1">
      <alignment horizontal="center" vertical="center" shrinkToFit="1"/>
    </xf>
    <xf numFmtId="0" fontId="14" fillId="0" borderId="11" xfId="0" applyFont="1" applyBorder="1" applyAlignment="1" applyProtection="1">
      <alignment horizontal="center" vertical="center" shrinkToFit="1"/>
    </xf>
    <xf numFmtId="38" fontId="14" fillId="0" borderId="1" xfId="0" applyNumberFormat="1" applyFont="1" applyFill="1" applyBorder="1" applyAlignment="1" applyProtection="1">
      <alignment vertical="center"/>
    </xf>
    <xf numFmtId="0" fontId="14" fillId="0" borderId="1" xfId="0" applyFont="1" applyFill="1" applyBorder="1" applyAlignment="1" applyProtection="1">
      <alignment vertical="center"/>
    </xf>
    <xf numFmtId="0" fontId="14" fillId="0" borderId="0" xfId="0" applyFont="1" applyFill="1" applyBorder="1" applyAlignment="1" applyProtection="1">
      <alignment vertical="center"/>
    </xf>
    <xf numFmtId="0" fontId="14" fillId="0" borderId="2" xfId="0" applyFont="1" applyFill="1" applyBorder="1" applyAlignment="1" applyProtection="1">
      <alignment vertical="center"/>
    </xf>
    <xf numFmtId="0" fontId="16" fillId="0" borderId="33" xfId="0" applyFont="1" applyFill="1" applyBorder="1" applyAlignment="1" applyProtection="1">
      <alignment horizontal="left" shrinkToFit="1"/>
    </xf>
    <xf numFmtId="0" fontId="18" fillId="0" borderId="21" xfId="0" applyFont="1" applyBorder="1" applyAlignment="1" applyProtection="1">
      <alignment horizontal="left" vertical="center"/>
    </xf>
    <xf numFmtId="0" fontId="14" fillId="0" borderId="68" xfId="0" applyFont="1" applyBorder="1" applyAlignment="1" applyProtection="1">
      <alignment horizontal="left" vertical="center" indent="1"/>
    </xf>
    <xf numFmtId="0" fontId="16" fillId="2" borderId="40" xfId="0" applyFont="1" applyFill="1" applyBorder="1" applyAlignment="1" applyProtection="1">
      <alignment horizontal="center" shrinkToFit="1"/>
      <protection locked="0"/>
    </xf>
    <xf numFmtId="0" fontId="31" fillId="0" borderId="1" xfId="0" applyFont="1" applyBorder="1" applyAlignment="1" applyProtection="1">
      <alignment vertical="center"/>
    </xf>
    <xf numFmtId="49" fontId="27" fillId="2" borderId="21" xfId="0" applyNumberFormat="1" applyFont="1" applyFill="1" applyBorder="1" applyAlignment="1" applyProtection="1">
      <alignment vertical="center" shrinkToFit="1"/>
      <protection locked="0"/>
    </xf>
    <xf numFmtId="0" fontId="14" fillId="0" borderId="1" xfId="0" applyFont="1" applyBorder="1" applyAlignment="1" applyProtection="1">
      <alignment horizontal="center" vertical="center"/>
    </xf>
    <xf numFmtId="0" fontId="23" fillId="0" borderId="1" xfId="0"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23" fillId="0" borderId="2" xfId="0" applyFont="1" applyBorder="1" applyAlignment="1" applyProtection="1">
      <alignment horizontal="left" vertical="center" wrapText="1"/>
    </xf>
    <xf numFmtId="0" fontId="11" fillId="0" borderId="5" xfId="0" applyFont="1" applyBorder="1" applyAlignment="1" applyProtection="1">
      <alignment horizontal="left" vertical="center"/>
    </xf>
    <xf numFmtId="0" fontId="11" fillId="0" borderId="100" xfId="0" applyFont="1" applyBorder="1" applyAlignment="1" applyProtection="1">
      <alignment horizontal="left" vertical="center"/>
    </xf>
    <xf numFmtId="0" fontId="16" fillId="0" borderId="35" xfId="0" applyFont="1" applyFill="1" applyBorder="1" applyAlignment="1" applyProtection="1">
      <alignment horizontal="left" shrinkToFit="1"/>
    </xf>
    <xf numFmtId="0" fontId="18" fillId="0" borderId="11" xfId="0" applyFont="1" applyBorder="1" applyAlignment="1" applyProtection="1">
      <alignment horizontal="left" vertical="center"/>
    </xf>
    <xf numFmtId="49" fontId="26" fillId="2" borderId="14" xfId="0" applyNumberFormat="1" applyFont="1" applyFill="1" applyBorder="1" applyAlignment="1" applyProtection="1">
      <alignment horizontal="left" vertical="center" shrinkToFit="1"/>
      <protection locked="0"/>
    </xf>
    <xf numFmtId="49" fontId="26" fillId="2" borderId="12" xfId="0" applyNumberFormat="1" applyFont="1" applyFill="1" applyBorder="1" applyAlignment="1" applyProtection="1">
      <alignment horizontal="left" vertical="center" shrinkToFit="1"/>
      <protection locked="0"/>
    </xf>
    <xf numFmtId="49" fontId="26" fillId="2" borderId="15" xfId="0" applyNumberFormat="1" applyFont="1" applyFill="1" applyBorder="1" applyAlignment="1" applyProtection="1">
      <alignment horizontal="left" vertical="center" shrinkToFit="1"/>
      <protection locked="0"/>
    </xf>
    <xf numFmtId="49" fontId="26" fillId="2" borderId="159" xfId="0" applyNumberFormat="1" applyFont="1" applyFill="1" applyBorder="1" applyAlignment="1" applyProtection="1">
      <alignment horizontal="left" vertical="center" shrinkToFit="1"/>
      <protection locked="0"/>
    </xf>
    <xf numFmtId="49" fontId="26" fillId="2" borderId="154" xfId="0" applyNumberFormat="1" applyFont="1" applyFill="1" applyBorder="1" applyAlignment="1" applyProtection="1">
      <alignment horizontal="left" vertical="center" shrinkToFit="1"/>
      <protection locked="0"/>
    </xf>
    <xf numFmtId="49" fontId="26" fillId="2" borderId="155" xfId="0" applyNumberFormat="1" applyFont="1" applyFill="1" applyBorder="1" applyAlignment="1" applyProtection="1">
      <alignment horizontal="left" vertical="center" shrinkToFit="1"/>
      <protection locked="0"/>
    </xf>
    <xf numFmtId="188" fontId="14" fillId="0" borderId="8" xfId="4" applyNumberFormat="1" applyFont="1" applyFill="1" applyBorder="1" applyAlignment="1" applyProtection="1">
      <alignment vertical="center" shrinkToFit="1"/>
    </xf>
    <xf numFmtId="188" fontId="14" fillId="0" borderId="4" xfId="4" applyNumberFormat="1" applyFont="1" applyFill="1" applyBorder="1" applyAlignment="1" applyProtection="1">
      <alignment vertical="center" shrinkToFit="1"/>
    </xf>
    <xf numFmtId="0" fontId="14" fillId="0" borderId="17" xfId="0" applyFont="1" applyBorder="1" applyAlignment="1" applyProtection="1">
      <alignment horizontal="center" vertical="center"/>
    </xf>
    <xf numFmtId="0" fontId="14" fillId="0" borderId="20" xfId="0" applyFont="1" applyBorder="1" applyAlignment="1" applyProtection="1">
      <alignment horizontal="center" vertical="center"/>
    </xf>
    <xf numFmtId="0" fontId="11" fillId="0" borderId="21" xfId="0" applyFont="1" applyBorder="1" applyAlignment="1" applyProtection="1">
      <alignment horizontal="left" vertical="center"/>
    </xf>
    <xf numFmtId="0" fontId="16" fillId="0" borderId="52" xfId="0" applyFont="1" applyFill="1" applyBorder="1" applyAlignment="1" applyProtection="1">
      <alignment horizontal="left" shrinkToFit="1"/>
    </xf>
    <xf numFmtId="188" fontId="14" fillId="0" borderId="53" xfId="4" applyNumberFormat="1" applyFont="1" applyFill="1" applyBorder="1" applyAlignment="1" applyProtection="1">
      <alignment vertical="center" shrinkToFit="1"/>
    </xf>
    <xf numFmtId="188" fontId="14" fillId="0" borderId="34" xfId="4" applyNumberFormat="1" applyFont="1" applyFill="1" applyBorder="1" applyAlignment="1" applyProtection="1">
      <alignment vertical="center" shrinkToFit="1"/>
    </xf>
    <xf numFmtId="0" fontId="14" fillId="0" borderId="8" xfId="0" applyFont="1" applyBorder="1" applyAlignment="1" applyProtection="1">
      <alignment horizontal="left" vertical="center" indent="1" shrinkToFit="1"/>
    </xf>
    <xf numFmtId="0" fontId="14" fillId="0" borderId="4" xfId="0" applyFont="1" applyBorder="1" applyAlignment="1" applyProtection="1">
      <alignment horizontal="left" vertical="center" indent="1" shrinkToFit="1"/>
    </xf>
    <xf numFmtId="0" fontId="16" fillId="0" borderId="33" xfId="0" applyFont="1" applyBorder="1" applyAlignment="1" applyProtection="1">
      <alignment horizontal="left" shrinkToFit="1"/>
    </xf>
    <xf numFmtId="0" fontId="16" fillId="0" borderId="35" xfId="0" applyFont="1" applyBorder="1" applyAlignment="1" applyProtection="1">
      <alignment horizontal="left" shrinkToFit="1"/>
    </xf>
    <xf numFmtId="0" fontId="14" fillId="0" borderId="68" xfId="0" applyFont="1" applyFill="1" applyBorder="1" applyAlignment="1" applyProtection="1">
      <alignment horizontal="center" vertical="center"/>
    </xf>
    <xf numFmtId="0" fontId="14" fillId="0" borderId="55" xfId="0" applyFont="1" applyBorder="1" applyAlignment="1" applyProtection="1">
      <alignment horizontal="center" vertical="center" textRotation="255"/>
    </xf>
    <xf numFmtId="0" fontId="14" fillId="0" borderId="5" xfId="0" applyFont="1" applyBorder="1" applyAlignment="1" applyProtection="1">
      <alignment horizontal="center" vertical="center" textRotation="255"/>
    </xf>
    <xf numFmtId="0" fontId="14" fillId="0" borderId="68" xfId="0" applyFont="1" applyBorder="1" applyAlignment="1" applyProtection="1">
      <alignment horizontal="center" vertical="center" textRotation="255"/>
    </xf>
    <xf numFmtId="0" fontId="14" fillId="0" borderId="55" xfId="0" applyFont="1" applyBorder="1" applyAlignment="1" applyProtection="1">
      <alignment horizontal="left" vertical="center" indent="1"/>
    </xf>
    <xf numFmtId="0" fontId="16" fillId="0" borderId="52" xfId="0" applyFont="1" applyBorder="1" applyAlignment="1" applyProtection="1">
      <alignment horizontal="left" shrinkToFit="1"/>
    </xf>
    <xf numFmtId="0" fontId="14" fillId="0" borderId="5" xfId="0" applyFont="1" applyFill="1" applyBorder="1" applyAlignment="1" applyProtection="1">
      <alignment horizontal="left" vertical="center" indent="1"/>
    </xf>
    <xf numFmtId="0" fontId="14" fillId="0" borderId="60" xfId="0" applyFont="1" applyBorder="1" applyAlignment="1" applyProtection="1">
      <alignment horizontal="center" vertical="center" textRotation="255"/>
    </xf>
    <xf numFmtId="0" fontId="14" fillId="0" borderId="6" xfId="0" applyFont="1" applyBorder="1" applyAlignment="1" applyProtection="1">
      <alignment horizontal="center" vertical="center" textRotation="255"/>
    </xf>
    <xf numFmtId="0" fontId="14" fillId="0" borderId="57" xfId="0" applyFont="1" applyBorder="1" applyAlignment="1" applyProtection="1">
      <alignment horizontal="center" vertical="center" textRotation="255"/>
    </xf>
    <xf numFmtId="0" fontId="14" fillId="0" borderId="55" xfId="0" applyFont="1" applyFill="1" applyBorder="1" applyAlignment="1" applyProtection="1">
      <alignment horizontal="left" vertical="center" indent="1"/>
    </xf>
    <xf numFmtId="38" fontId="14" fillId="0" borderId="8" xfId="4" applyFont="1" applyFill="1" applyBorder="1" applyAlignment="1" applyProtection="1">
      <alignment vertical="center"/>
    </xf>
    <xf numFmtId="38" fontId="14" fillId="0" borderId="4" xfId="4" applyFont="1" applyFill="1" applyBorder="1" applyAlignment="1" applyProtection="1">
      <alignment vertical="center"/>
    </xf>
    <xf numFmtId="38" fontId="14" fillId="0" borderId="53" xfId="4" applyFont="1" applyFill="1" applyBorder="1" applyAlignment="1" applyProtection="1">
      <alignment vertical="center"/>
    </xf>
    <xf numFmtId="38" fontId="14" fillId="0" borderId="34" xfId="4" applyFont="1" applyFill="1" applyBorder="1" applyAlignment="1" applyProtection="1">
      <alignment vertical="center"/>
    </xf>
    <xf numFmtId="0" fontId="14" fillId="0" borderId="50" xfId="0" applyFont="1" applyFill="1" applyBorder="1" applyAlignment="1" applyProtection="1">
      <alignment horizontal="center" vertical="center"/>
    </xf>
    <xf numFmtId="0" fontId="14" fillId="0" borderId="62" xfId="0" applyFont="1" applyFill="1" applyBorder="1" applyAlignment="1" applyProtection="1">
      <alignment horizontal="center" vertical="center"/>
    </xf>
    <xf numFmtId="188" fontId="14" fillId="0" borderId="51" xfId="4" applyNumberFormat="1" applyFont="1" applyFill="1" applyBorder="1" applyAlignment="1" applyProtection="1">
      <alignment vertical="center" shrinkToFit="1"/>
    </xf>
    <xf numFmtId="188" fontId="14" fillId="0" borderId="50" xfId="4" applyNumberFormat="1" applyFont="1" applyFill="1" applyBorder="1" applyAlignment="1" applyProtection="1">
      <alignment vertical="center" shrinkToFit="1"/>
    </xf>
    <xf numFmtId="0" fontId="14" fillId="0" borderId="34" xfId="0" applyFont="1" applyBorder="1" applyAlignment="1" applyProtection="1">
      <alignment horizontal="center" vertical="center"/>
    </xf>
    <xf numFmtId="0" fontId="14" fillId="0" borderId="40" xfId="0" applyFont="1" applyBorder="1" applyAlignment="1" applyProtection="1">
      <alignment horizontal="center" vertical="center"/>
    </xf>
    <xf numFmtId="0" fontId="14" fillId="0" borderId="54" xfId="0" applyFont="1" applyBorder="1" applyAlignment="1" applyProtection="1">
      <alignment horizontal="center" vertical="center" textRotation="255"/>
    </xf>
    <xf numFmtId="0" fontId="14" fillId="0" borderId="76" xfId="0" applyFont="1" applyBorder="1" applyAlignment="1" applyProtection="1">
      <alignment horizontal="center" vertical="center" textRotation="255"/>
    </xf>
    <xf numFmtId="0" fontId="14" fillId="0" borderId="21" xfId="0" applyFont="1" applyBorder="1" applyAlignment="1" applyProtection="1">
      <alignment horizontal="center" vertical="center" textRotation="255"/>
    </xf>
    <xf numFmtId="0" fontId="14" fillId="0" borderId="61" xfId="0" applyFont="1" applyBorder="1" applyAlignment="1" applyProtection="1">
      <alignment horizontal="center" vertical="center" textRotation="255"/>
    </xf>
    <xf numFmtId="0" fontId="14" fillId="0" borderId="77" xfId="0" applyFont="1" applyBorder="1" applyAlignment="1" applyProtection="1">
      <alignment horizontal="center" vertical="center" textRotation="255"/>
    </xf>
    <xf numFmtId="0" fontId="14" fillId="0" borderId="43" xfId="0" applyFont="1" applyBorder="1" applyAlignment="1" applyProtection="1">
      <alignment horizontal="center" vertical="center" textRotation="255"/>
    </xf>
    <xf numFmtId="0" fontId="47" fillId="0" borderId="0" xfId="0" applyFont="1" applyFill="1" applyAlignment="1" applyProtection="1">
      <alignment horizontal="center" vertical="center"/>
    </xf>
    <xf numFmtId="0" fontId="31" fillId="0" borderId="0" xfId="0" applyFont="1" applyBorder="1" applyAlignment="1" applyProtection="1">
      <alignment horizontal="left" vertical="center"/>
    </xf>
    <xf numFmtId="0" fontId="31" fillId="0" borderId="2" xfId="0" applyFont="1" applyBorder="1" applyAlignment="1" applyProtection="1">
      <alignment horizontal="left" vertical="center"/>
    </xf>
    <xf numFmtId="0" fontId="16" fillId="0" borderId="0" xfId="0" applyFont="1" applyBorder="1" applyAlignment="1" applyProtection="1">
      <alignment horizontal="left" vertical="center" wrapText="1" shrinkToFit="1"/>
    </xf>
    <xf numFmtId="0" fontId="16" fillId="0" borderId="2" xfId="0" applyFont="1" applyBorder="1" applyAlignment="1" applyProtection="1">
      <alignment horizontal="left" vertical="center" wrapText="1" shrinkToFit="1"/>
    </xf>
    <xf numFmtId="38" fontId="27" fillId="2" borderId="6" xfId="4" applyFont="1" applyFill="1" applyBorder="1" applyAlignment="1" applyProtection="1">
      <alignment vertical="center"/>
      <protection locked="0"/>
    </xf>
    <xf numFmtId="38" fontId="27" fillId="2" borderId="0" xfId="4" applyFont="1" applyFill="1" applyBorder="1" applyAlignment="1" applyProtection="1">
      <alignment vertical="center"/>
      <protection locked="0"/>
    </xf>
    <xf numFmtId="38" fontId="27" fillId="2" borderId="57" xfId="4" applyFont="1" applyFill="1" applyBorder="1" applyAlignment="1" applyProtection="1">
      <alignment vertical="center"/>
      <protection locked="0"/>
    </xf>
    <xf numFmtId="38" fontId="27" fillId="2" borderId="2" xfId="4" applyFont="1" applyFill="1" applyBorder="1" applyAlignment="1" applyProtection="1">
      <alignment vertical="center"/>
      <protection locked="0"/>
    </xf>
    <xf numFmtId="0" fontId="14" fillId="0" borderId="12" xfId="0" applyFont="1" applyBorder="1" applyAlignment="1" applyProtection="1">
      <alignment horizontal="center" shrinkToFit="1"/>
    </xf>
    <xf numFmtId="0" fontId="14" fillId="0" borderId="15" xfId="0" applyFont="1" applyBorder="1" applyAlignment="1" applyProtection="1">
      <alignment horizontal="center" shrinkToFit="1"/>
    </xf>
    <xf numFmtId="0" fontId="14" fillId="0" borderId="0" xfId="0" applyFont="1" applyBorder="1" applyAlignment="1" applyProtection="1">
      <alignment horizontal="center" shrinkToFit="1"/>
    </xf>
    <xf numFmtId="0" fontId="14" fillId="0" borderId="13" xfId="0" applyFont="1" applyBorder="1" applyAlignment="1" applyProtection="1">
      <alignment horizontal="center" shrinkToFit="1"/>
    </xf>
    <xf numFmtId="0" fontId="14" fillId="0" borderId="2" xfId="0" applyFont="1" applyBorder="1" applyAlignment="1" applyProtection="1">
      <alignment horizontal="center" shrinkToFit="1"/>
    </xf>
    <xf numFmtId="0" fontId="14" fillId="0" borderId="58" xfId="0" applyFont="1" applyBorder="1" applyAlignment="1" applyProtection="1">
      <alignment horizontal="center" shrinkToFit="1"/>
    </xf>
    <xf numFmtId="0" fontId="14" fillId="0" borderId="29" xfId="0" applyFont="1" applyBorder="1" applyAlignment="1" applyProtection="1">
      <alignment horizontal="center" shrinkToFit="1"/>
    </xf>
    <xf numFmtId="0" fontId="14" fillId="0" borderId="37" xfId="0" applyFont="1" applyBorder="1" applyAlignment="1" applyProtection="1">
      <alignment horizontal="center" shrinkToFit="1"/>
    </xf>
    <xf numFmtId="0" fontId="14" fillId="0" borderId="39" xfId="0" applyFont="1" applyBorder="1" applyAlignment="1" applyProtection="1">
      <alignment horizontal="center" shrinkToFit="1"/>
    </xf>
    <xf numFmtId="0" fontId="11" fillId="0" borderId="41" xfId="0" applyFont="1" applyBorder="1" applyAlignment="1" applyProtection="1">
      <alignment horizontal="center" vertical="center" wrapText="1" shrinkToFit="1"/>
    </xf>
    <xf numFmtId="0" fontId="11" fillId="0" borderId="1" xfId="0" applyFont="1" applyBorder="1" applyAlignment="1" applyProtection="1">
      <alignment horizontal="center" vertical="center" shrinkToFit="1"/>
    </xf>
    <xf numFmtId="0" fontId="11" fillId="0" borderId="59" xfId="0" applyFont="1" applyBorder="1" applyAlignment="1" applyProtection="1">
      <alignment horizontal="center" vertical="center" shrinkToFit="1"/>
    </xf>
    <xf numFmtId="0" fontId="11" fillId="0" borderId="36" xfId="0" applyFont="1" applyBorder="1" applyAlignment="1" applyProtection="1">
      <alignment horizontal="center" vertical="center" shrinkToFit="1"/>
    </xf>
    <xf numFmtId="0" fontId="11" fillId="0" borderId="0" xfId="0" applyFont="1" applyBorder="1" applyAlignment="1" applyProtection="1">
      <alignment horizontal="center" vertical="center" shrinkToFit="1"/>
    </xf>
    <xf numFmtId="0" fontId="11" fillId="0" borderId="13" xfId="0" applyFont="1" applyBorder="1" applyAlignment="1" applyProtection="1">
      <alignment horizontal="center" vertical="center" shrinkToFit="1"/>
    </xf>
    <xf numFmtId="0" fontId="11" fillId="0" borderId="38" xfId="0" applyFont="1" applyBorder="1" applyAlignment="1" applyProtection="1">
      <alignment horizontal="center" vertical="center" shrinkToFit="1"/>
    </xf>
    <xf numFmtId="0" fontId="11" fillId="0" borderId="2" xfId="0" applyFont="1" applyBorder="1" applyAlignment="1" applyProtection="1">
      <alignment horizontal="center" vertical="center" shrinkToFit="1"/>
    </xf>
    <xf numFmtId="0" fontId="11" fillId="0" borderId="58" xfId="0" applyFont="1" applyBorder="1" applyAlignment="1" applyProtection="1">
      <alignment horizontal="center" vertical="center" shrinkToFit="1"/>
    </xf>
    <xf numFmtId="0" fontId="45" fillId="4" borderId="60" xfId="0" applyFont="1" applyFill="1" applyBorder="1" applyAlignment="1" applyProtection="1">
      <alignment horizontal="center" vertical="center" wrapText="1"/>
      <protection locked="0"/>
    </xf>
    <xf numFmtId="0" fontId="45" fillId="4" borderId="1" xfId="0" applyFont="1" applyFill="1" applyBorder="1" applyAlignment="1" applyProtection="1">
      <alignment horizontal="center" vertical="center"/>
      <protection locked="0"/>
    </xf>
    <xf numFmtId="0" fontId="45" fillId="4" borderId="42" xfId="0" applyFont="1" applyFill="1" applyBorder="1" applyAlignment="1" applyProtection="1">
      <alignment horizontal="center" vertical="center"/>
      <protection locked="0"/>
    </xf>
    <xf numFmtId="0" fontId="45" fillId="4" borderId="6" xfId="0" applyFont="1" applyFill="1" applyBorder="1" applyAlignment="1" applyProtection="1">
      <alignment horizontal="center" vertical="center"/>
      <protection locked="0"/>
    </xf>
    <xf numFmtId="0" fontId="45" fillId="4" borderId="0" xfId="0" applyFont="1" applyFill="1" applyBorder="1" applyAlignment="1" applyProtection="1">
      <alignment horizontal="center" vertical="center"/>
      <protection locked="0"/>
    </xf>
    <xf numFmtId="0" fontId="45" fillId="4" borderId="37" xfId="0" applyFont="1" applyFill="1" applyBorder="1" applyAlignment="1" applyProtection="1">
      <alignment horizontal="center" vertical="center"/>
      <protection locked="0"/>
    </xf>
    <xf numFmtId="0" fontId="45" fillId="4" borderId="57" xfId="0" applyFont="1" applyFill="1" applyBorder="1" applyAlignment="1" applyProtection="1">
      <alignment horizontal="center" vertical="center"/>
      <protection locked="0"/>
    </xf>
    <xf numFmtId="0" fontId="45" fillId="4" borderId="2" xfId="0" applyFont="1" applyFill="1" applyBorder="1" applyAlignment="1" applyProtection="1">
      <alignment horizontal="center" vertical="center"/>
      <protection locked="0"/>
    </xf>
    <xf numFmtId="0" fontId="45" fillId="4" borderId="39" xfId="0" applyFont="1" applyFill="1" applyBorder="1" applyAlignment="1" applyProtection="1">
      <alignment horizontal="center" vertical="center"/>
      <protection locked="0"/>
    </xf>
    <xf numFmtId="0" fontId="14" fillId="0" borderId="49" xfId="0" applyFont="1" applyBorder="1" applyAlignment="1" applyProtection="1">
      <alignment horizontal="center" vertical="center" textRotation="255"/>
    </xf>
    <xf numFmtId="0" fontId="14" fillId="0" borderId="50" xfId="0" applyFont="1" applyBorder="1" applyAlignment="1" applyProtection="1">
      <alignment horizontal="center" vertical="center" textRotation="255"/>
    </xf>
    <xf numFmtId="0" fontId="14" fillId="0" borderId="62" xfId="0" applyFont="1" applyBorder="1" applyAlignment="1" applyProtection="1">
      <alignment horizontal="center" vertical="center" textRotation="255"/>
    </xf>
    <xf numFmtId="0" fontId="14" fillId="0" borderId="32" xfId="0" applyFont="1" applyBorder="1" applyAlignment="1" applyProtection="1">
      <alignment horizontal="center" vertical="center" textRotation="255"/>
    </xf>
    <xf numFmtId="0" fontId="14" fillId="0" borderId="4" xfId="0" applyFont="1" applyBorder="1" applyAlignment="1" applyProtection="1">
      <alignment horizontal="center" vertical="center" textRotation="255"/>
    </xf>
    <xf numFmtId="0" fontId="14" fillId="0" borderId="7" xfId="0" applyFont="1" applyBorder="1" applyAlignment="1" applyProtection="1">
      <alignment horizontal="center" vertical="center" textRotation="255"/>
    </xf>
    <xf numFmtId="0" fontId="14" fillId="0" borderId="96" xfId="0" applyFont="1" applyBorder="1" applyAlignment="1" applyProtection="1">
      <alignment horizontal="center" vertical="center" textRotation="255"/>
    </xf>
    <xf numFmtId="0" fontId="14" fillId="0" borderId="34" xfId="0" applyFont="1" applyBorder="1" applyAlignment="1" applyProtection="1">
      <alignment horizontal="center" vertical="center" textRotation="255"/>
    </xf>
    <xf numFmtId="0" fontId="14" fillId="0" borderId="40" xfId="0" applyFont="1" applyBorder="1" applyAlignment="1" applyProtection="1">
      <alignment horizontal="center" vertical="center" textRotation="255"/>
    </xf>
    <xf numFmtId="0" fontId="14" fillId="0" borderId="57" xfId="0" applyFont="1" applyBorder="1" applyAlignment="1" applyProtection="1">
      <alignment horizontal="center" vertical="center"/>
    </xf>
    <xf numFmtId="0" fontId="14" fillId="0" borderId="58" xfId="0" applyFont="1" applyBorder="1" applyAlignment="1" applyProtection="1">
      <alignment horizontal="center" vertical="center"/>
    </xf>
    <xf numFmtId="0" fontId="14" fillId="0" borderId="29" xfId="0" applyFont="1" applyBorder="1" applyAlignment="1" applyProtection="1">
      <alignment horizontal="center" vertical="center"/>
    </xf>
    <xf numFmtId="0" fontId="14" fillId="0" borderId="37" xfId="0" applyFont="1" applyBorder="1" applyAlignment="1" applyProtection="1">
      <alignment horizontal="center" vertical="center"/>
    </xf>
    <xf numFmtId="0" fontId="4" fillId="0" borderId="0" xfId="0" applyFont="1" applyAlignment="1" applyProtection="1">
      <alignment vertical="center"/>
    </xf>
    <xf numFmtId="38" fontId="4" fillId="0" borderId="0" xfId="4" applyFont="1" applyAlignment="1" applyProtection="1">
      <alignment vertical="center"/>
    </xf>
    <xf numFmtId="0" fontId="11" fillId="0" borderId="41" xfId="0" applyFont="1" applyBorder="1" applyAlignment="1" applyProtection="1">
      <alignment horizontal="center" vertical="top" textRotation="255" wrapText="1" shrinkToFit="1"/>
    </xf>
    <xf numFmtId="0" fontId="11" fillId="0" borderId="1" xfId="0" applyFont="1" applyBorder="1" applyAlignment="1" applyProtection="1">
      <alignment horizontal="center" vertical="top" textRotation="255" shrinkToFit="1"/>
    </xf>
    <xf numFmtId="0" fontId="11" fillId="0" borderId="59" xfId="0" applyFont="1" applyBorder="1" applyAlignment="1" applyProtection="1">
      <alignment horizontal="center" vertical="top" textRotation="255" shrinkToFit="1"/>
    </xf>
    <xf numFmtId="0" fontId="11" fillId="0" borderId="36" xfId="0" applyFont="1" applyBorder="1" applyAlignment="1" applyProtection="1">
      <alignment horizontal="center" vertical="top" textRotation="255" shrinkToFit="1"/>
    </xf>
    <xf numFmtId="0" fontId="11" fillId="0" borderId="0" xfId="0" applyFont="1" applyBorder="1" applyAlignment="1" applyProtection="1">
      <alignment horizontal="center" vertical="top" textRotation="255" shrinkToFit="1"/>
    </xf>
    <xf numFmtId="0" fontId="11" fillId="0" borderId="13" xfId="0" applyFont="1" applyBorder="1" applyAlignment="1" applyProtection="1">
      <alignment horizontal="center" vertical="top" textRotation="255" shrinkToFit="1"/>
    </xf>
    <xf numFmtId="0" fontId="11" fillId="0" borderId="38" xfId="0" applyFont="1" applyBorder="1" applyAlignment="1" applyProtection="1">
      <alignment horizontal="center" vertical="top" textRotation="255" shrinkToFit="1"/>
    </xf>
    <xf numFmtId="0" fontId="11" fillId="0" borderId="2" xfId="0" applyFont="1" applyBorder="1" applyAlignment="1" applyProtection="1">
      <alignment horizontal="center" vertical="top" textRotation="255" shrinkToFit="1"/>
    </xf>
    <xf numFmtId="0" fontId="11" fillId="0" borderId="58" xfId="0" applyFont="1" applyBorder="1" applyAlignment="1" applyProtection="1">
      <alignment horizontal="center" vertical="top" textRotation="255" shrinkToFit="1"/>
    </xf>
    <xf numFmtId="0" fontId="14" fillId="0" borderId="21" xfId="0" applyFont="1" applyBorder="1" applyAlignment="1" applyProtection="1">
      <alignment horizontal="center" vertical="center"/>
    </xf>
    <xf numFmtId="0" fontId="14" fillId="0" borderId="75" xfId="0" applyFont="1" applyBorder="1" applyAlignment="1" applyProtection="1">
      <alignment horizontal="center" vertical="center"/>
    </xf>
    <xf numFmtId="0" fontId="14" fillId="0" borderId="51" xfId="0" applyFont="1" applyBorder="1" applyAlignment="1" applyProtection="1">
      <alignment horizontal="left" vertical="center" indent="1"/>
    </xf>
    <xf numFmtId="0" fontId="14" fillId="0" borderId="50" xfId="0" applyFont="1" applyBorder="1" applyAlignment="1" applyProtection="1">
      <alignment horizontal="left" vertical="center" indent="1"/>
    </xf>
    <xf numFmtId="0" fontId="14" fillId="0" borderId="62" xfId="0" applyFont="1" applyBorder="1" applyAlignment="1" applyProtection="1">
      <alignment horizontal="left" vertical="center" indent="1"/>
    </xf>
    <xf numFmtId="0" fontId="14" fillId="0" borderId="8" xfId="0" applyFont="1" applyBorder="1" applyAlignment="1" applyProtection="1">
      <alignment horizontal="left" vertical="center" indent="1"/>
    </xf>
    <xf numFmtId="0" fontId="14" fillId="0" borderId="4" xfId="0" applyFont="1" applyBorder="1" applyAlignment="1" applyProtection="1">
      <alignment horizontal="left" vertical="center" indent="1"/>
    </xf>
    <xf numFmtId="0" fontId="14" fillId="0" borderId="7" xfId="0" applyFont="1" applyBorder="1" applyAlignment="1" applyProtection="1">
      <alignment horizontal="left" vertical="center" indent="1"/>
    </xf>
    <xf numFmtId="0" fontId="14" fillId="0" borderId="55" xfId="0" applyFont="1" applyBorder="1" applyAlignment="1">
      <alignment horizontal="center" vertical="center" shrinkToFit="1"/>
    </xf>
    <xf numFmtId="0" fontId="17" fillId="0" borderId="55" xfId="0" applyFont="1" applyBorder="1" applyAlignment="1">
      <alignment horizontal="center" vertical="center" wrapText="1"/>
    </xf>
    <xf numFmtId="0" fontId="15" fillId="0" borderId="55" xfId="0" applyFont="1" applyBorder="1" applyAlignment="1">
      <alignment horizontal="center" vertical="center" wrapText="1" shrinkToFit="1"/>
    </xf>
    <xf numFmtId="0" fontId="30" fillId="0" borderId="55" xfId="0" applyFont="1" applyBorder="1" applyAlignment="1">
      <alignment horizontal="center" vertical="center" wrapText="1" shrinkToFit="1"/>
    </xf>
    <xf numFmtId="178" fontId="26" fillId="2" borderId="8" xfId="0" applyNumberFormat="1" applyFont="1" applyFill="1" applyBorder="1" applyAlignment="1" applyProtection="1">
      <alignment horizontal="center" vertical="center" shrinkToFit="1"/>
      <protection locked="0"/>
    </xf>
    <xf numFmtId="178" fontId="26" fillId="2" borderId="4" xfId="0" applyNumberFormat="1" applyFont="1" applyFill="1" applyBorder="1" applyAlignment="1" applyProtection="1">
      <alignment horizontal="center" vertical="center" shrinkToFit="1"/>
      <protection locked="0"/>
    </xf>
    <xf numFmtId="0" fontId="60" fillId="2" borderId="8" xfId="0" applyFont="1" applyFill="1" applyBorder="1" applyAlignment="1" applyProtection="1">
      <alignment horizontal="center" vertical="center"/>
      <protection locked="0"/>
    </xf>
    <xf numFmtId="0" fontId="60" fillId="2" borderId="4" xfId="0" applyFont="1" applyFill="1" applyBorder="1" applyAlignment="1" applyProtection="1">
      <alignment horizontal="center" vertical="center"/>
      <protection locked="0"/>
    </xf>
    <xf numFmtId="0" fontId="15" fillId="0" borderId="4" xfId="0" applyFont="1" applyBorder="1" applyAlignment="1">
      <alignment horizontal="center"/>
    </xf>
    <xf numFmtId="0" fontId="15" fillId="0" borderId="7" xfId="0" applyFont="1" applyBorder="1" applyAlignment="1">
      <alignment horizontal="center"/>
    </xf>
    <xf numFmtId="178" fontId="14" fillId="0" borderId="11" xfId="0" applyNumberFormat="1" applyFont="1" applyFill="1" applyBorder="1" applyAlignment="1">
      <alignment horizontal="center" vertical="center"/>
    </xf>
    <xf numFmtId="178" fontId="14" fillId="0" borderId="6" xfId="0" applyNumberFormat="1" applyFont="1" applyFill="1" applyBorder="1" applyAlignment="1">
      <alignment horizontal="center" vertical="center"/>
    </xf>
    <xf numFmtId="0" fontId="17" fillId="0" borderId="71" xfId="0" applyFont="1" applyBorder="1" applyAlignment="1">
      <alignment horizontal="center" vertical="center" wrapText="1"/>
    </xf>
    <xf numFmtId="0" fontId="16" fillId="0" borderId="5" xfId="0" applyFont="1" applyBorder="1" applyAlignment="1">
      <alignment horizontal="center" vertical="center" wrapText="1" shrinkToFit="1"/>
    </xf>
    <xf numFmtId="0" fontId="11" fillId="0" borderId="87" xfId="0" applyFont="1" applyFill="1" applyBorder="1" applyAlignment="1">
      <alignment horizontal="center" shrinkToFit="1"/>
    </xf>
    <xf numFmtId="0" fontId="11" fillId="0" borderId="182" xfId="0" applyFont="1" applyFill="1" applyBorder="1" applyAlignment="1">
      <alignment horizontal="center" shrinkToFit="1"/>
    </xf>
    <xf numFmtId="0" fontId="16" fillId="0" borderId="54" xfId="0" applyFont="1" applyFill="1" applyBorder="1" applyAlignment="1">
      <alignment horizontal="center" vertical="center" textRotation="255"/>
    </xf>
    <xf numFmtId="0" fontId="16" fillId="0" borderId="55" xfId="0" applyFont="1" applyFill="1" applyBorder="1" applyAlignment="1">
      <alignment horizontal="center" vertical="center" textRotation="255"/>
    </xf>
    <xf numFmtId="0" fontId="16" fillId="0" borderId="61" xfId="0" applyFont="1" applyFill="1" applyBorder="1" applyAlignment="1">
      <alignment horizontal="center" vertical="center" textRotation="255"/>
    </xf>
    <xf numFmtId="0" fontId="16" fillId="0" borderId="5" xfId="0" applyFont="1" applyFill="1" applyBorder="1" applyAlignment="1">
      <alignment horizontal="center" vertical="center" textRotation="255"/>
    </xf>
    <xf numFmtId="0" fontId="11" fillId="0" borderId="5" xfId="0" applyFont="1" applyFill="1" applyBorder="1" applyAlignment="1">
      <alignment horizontal="center" vertical="center" shrinkToFit="1"/>
    </xf>
    <xf numFmtId="0" fontId="40" fillId="2" borderId="32" xfId="0" applyFont="1" applyFill="1" applyBorder="1" applyAlignment="1" applyProtection="1">
      <alignment horizontal="center" vertical="center" shrinkToFit="1"/>
      <protection locked="0"/>
    </xf>
    <xf numFmtId="0" fontId="40" fillId="2" borderId="4" xfId="0" applyFont="1" applyFill="1" applyBorder="1" applyAlignment="1" applyProtection="1">
      <alignment horizontal="center" vertical="center" shrinkToFit="1"/>
      <protection locked="0"/>
    </xf>
    <xf numFmtId="0" fontId="40" fillId="2" borderId="7" xfId="0" applyFont="1" applyFill="1" applyBorder="1" applyAlignment="1" applyProtection="1">
      <alignment horizontal="center" vertical="center" shrinkToFit="1"/>
      <protection locked="0"/>
    </xf>
    <xf numFmtId="0" fontId="27" fillId="2" borderId="8" xfId="0" applyFont="1" applyFill="1" applyBorder="1" applyAlignment="1" applyProtection="1">
      <alignment horizontal="center" vertical="center"/>
      <protection locked="0"/>
    </xf>
    <xf numFmtId="178" fontId="15" fillId="0" borderId="184" xfId="0" applyNumberFormat="1" applyFont="1" applyBorder="1" applyAlignment="1">
      <alignment horizontal="center" vertical="center" shrinkToFit="1"/>
    </xf>
    <xf numFmtId="178" fontId="15" fillId="0" borderId="4" xfId="0" applyNumberFormat="1" applyFont="1" applyBorder="1" applyAlignment="1">
      <alignment horizontal="center" vertical="center" shrinkToFit="1"/>
    </xf>
    <xf numFmtId="0" fontId="4" fillId="0" borderId="8" xfId="0" applyFont="1" applyBorder="1" applyAlignment="1">
      <alignment horizontal="center"/>
    </xf>
    <xf numFmtId="0" fontId="4" fillId="0" borderId="4" xfId="0" applyFont="1" applyBorder="1" applyAlignment="1">
      <alignment horizontal="center"/>
    </xf>
    <xf numFmtId="0" fontId="40" fillId="4" borderId="8" xfId="0" applyFont="1" applyFill="1" applyBorder="1" applyAlignment="1" applyProtection="1">
      <alignment horizontal="center" vertical="center" shrinkToFit="1"/>
      <protection locked="0"/>
    </xf>
    <xf numFmtId="0" fontId="40" fillId="4" borderId="79" xfId="0" applyFont="1" applyFill="1" applyBorder="1" applyAlignment="1" applyProtection="1">
      <alignment horizontal="center" vertical="center" shrinkToFit="1"/>
      <protection locked="0"/>
    </xf>
    <xf numFmtId="0" fontId="14" fillId="0" borderId="67" xfId="0" applyFont="1" applyBorder="1" applyAlignment="1">
      <alignment horizontal="center" vertical="center"/>
    </xf>
    <xf numFmtId="0" fontId="14" fillId="0" borderId="68" xfId="0" applyFont="1" applyBorder="1" applyAlignment="1">
      <alignment horizontal="center" vertical="center"/>
    </xf>
    <xf numFmtId="0" fontId="14" fillId="0" borderId="118" xfId="0" applyFont="1" applyBorder="1" applyAlignment="1">
      <alignment horizontal="center" vertical="center"/>
    </xf>
    <xf numFmtId="0" fontId="14" fillId="0" borderId="143" xfId="0" applyFont="1" applyBorder="1" applyAlignment="1">
      <alignment horizontal="center" vertical="center"/>
    </xf>
    <xf numFmtId="0" fontId="14" fillId="0" borderId="144" xfId="0" applyFont="1" applyBorder="1" applyAlignment="1">
      <alignment horizontal="center" vertical="center"/>
    </xf>
    <xf numFmtId="178" fontId="15" fillId="0" borderId="8" xfId="0" applyNumberFormat="1" applyFont="1" applyBorder="1" applyAlignment="1">
      <alignment horizontal="center" vertical="center" wrapText="1" shrinkToFit="1"/>
    </xf>
    <xf numFmtId="178" fontId="15" fillId="0" borderId="4" xfId="0" applyNumberFormat="1" applyFont="1" applyBorder="1" applyAlignment="1">
      <alignment horizontal="center" vertical="center" wrapText="1" shrinkToFit="1"/>
    </xf>
    <xf numFmtId="0" fontId="12" fillId="0" borderId="53" xfId="0" applyFont="1" applyBorder="1" applyAlignment="1">
      <alignment horizontal="right" vertical="center"/>
    </xf>
    <xf numFmtId="0" fontId="12" fillId="0" borderId="34" xfId="0" applyFont="1" applyBorder="1" applyAlignment="1">
      <alignment horizontal="right" vertical="center"/>
    </xf>
    <xf numFmtId="0" fontId="12" fillId="0" borderId="40" xfId="0" applyFont="1" applyBorder="1" applyAlignment="1">
      <alignment horizontal="right" vertical="center"/>
    </xf>
    <xf numFmtId="0" fontId="11" fillId="0" borderId="11" xfId="0" applyFont="1" applyFill="1" applyBorder="1" applyAlignment="1">
      <alignment horizontal="center" vertical="center"/>
    </xf>
    <xf numFmtId="0" fontId="11" fillId="0" borderId="61" xfId="0" applyFont="1" applyFill="1" applyBorder="1" applyAlignment="1">
      <alignment horizontal="center" vertical="center" textRotation="255"/>
    </xf>
    <xf numFmtId="0" fontId="11" fillId="0" borderId="5" xfId="0" applyFont="1" applyFill="1" applyBorder="1" applyAlignment="1">
      <alignment horizontal="center" vertical="center" textRotation="255"/>
    </xf>
    <xf numFmtId="0" fontId="16" fillId="0" borderId="5" xfId="0" applyFont="1" applyFill="1" applyBorder="1" applyAlignment="1">
      <alignment horizontal="center" vertical="center" wrapText="1"/>
    </xf>
    <xf numFmtId="0" fontId="16" fillId="0" borderId="5" xfId="0" applyFont="1" applyFill="1" applyBorder="1" applyAlignment="1">
      <alignment horizontal="center" vertical="center"/>
    </xf>
    <xf numFmtId="0" fontId="16" fillId="0" borderId="8" xfId="0" applyFont="1" applyFill="1" applyBorder="1" applyAlignment="1">
      <alignment horizontal="center" vertical="center"/>
    </xf>
    <xf numFmtId="0" fontId="31" fillId="0" borderId="1" xfId="0" applyFont="1" applyBorder="1" applyAlignment="1">
      <alignment horizontal="left"/>
    </xf>
    <xf numFmtId="0" fontId="55" fillId="0" borderId="2" xfId="0" applyFont="1" applyBorder="1" applyAlignment="1">
      <alignment horizontal="left" vertical="center" shrinkToFit="1"/>
    </xf>
    <xf numFmtId="0" fontId="16" fillId="0" borderId="2" xfId="0" applyFont="1" applyBorder="1" applyAlignment="1">
      <alignment horizontal="left" vertical="center" wrapText="1"/>
    </xf>
    <xf numFmtId="0" fontId="57" fillId="0" borderId="99"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6" xfId="0" applyFont="1" applyFill="1" applyBorder="1" applyAlignment="1">
      <alignment horizontal="center" vertical="center"/>
    </xf>
    <xf numFmtId="0" fontId="11" fillId="0" borderId="54" xfId="0" applyFont="1" applyFill="1" applyBorder="1" applyAlignment="1">
      <alignment horizontal="center" vertical="center" textRotation="255" wrapText="1"/>
    </xf>
    <xf numFmtId="0" fontId="11" fillId="0" borderId="55" xfId="0" applyFont="1" applyFill="1" applyBorder="1" applyAlignment="1">
      <alignment horizontal="center" vertical="center" textRotation="255" wrapText="1"/>
    </xf>
    <xf numFmtId="0" fontId="11" fillId="0" borderId="51" xfId="0" applyFont="1" applyFill="1" applyBorder="1" applyAlignment="1">
      <alignment horizontal="center" vertical="center" textRotation="255" wrapText="1"/>
    </xf>
    <xf numFmtId="0" fontId="11" fillId="0" borderId="61" xfId="0" applyFont="1" applyFill="1" applyBorder="1" applyAlignment="1">
      <alignment horizontal="center" vertical="center" textRotation="255" wrapText="1"/>
    </xf>
    <xf numFmtId="0" fontId="11" fillId="0" borderId="5" xfId="0" applyFont="1" applyFill="1" applyBorder="1" applyAlignment="1">
      <alignment horizontal="center" vertical="center" textRotation="255" wrapText="1"/>
    </xf>
    <xf numFmtId="0" fontId="11" fillId="0" borderId="8" xfId="0" applyFont="1" applyFill="1" applyBorder="1" applyAlignment="1">
      <alignment horizontal="center" vertical="center" textRotation="255" wrapText="1"/>
    </xf>
    <xf numFmtId="0" fontId="11" fillId="0" borderId="67" xfId="0" applyFont="1" applyFill="1" applyBorder="1" applyAlignment="1">
      <alignment horizontal="center" vertical="center" textRotation="255" wrapText="1"/>
    </xf>
    <xf numFmtId="0" fontId="11" fillId="0" borderId="68" xfId="0" applyFont="1" applyFill="1" applyBorder="1" applyAlignment="1">
      <alignment horizontal="center" vertical="center" textRotation="255" wrapText="1"/>
    </xf>
    <xf numFmtId="0" fontId="12" fillId="0" borderId="55" xfId="0" applyFont="1" applyFill="1" applyBorder="1" applyAlignment="1">
      <alignment horizontal="center" vertical="center" textRotation="255" wrapText="1"/>
    </xf>
    <xf numFmtId="0" fontId="12" fillId="0" borderId="5" xfId="0" applyFont="1" applyFill="1" applyBorder="1" applyAlignment="1">
      <alignment horizontal="center" vertical="center" textRotation="255" wrapText="1"/>
    </xf>
    <xf numFmtId="0" fontId="30" fillId="0" borderId="55" xfId="0" applyFont="1" applyFill="1" applyBorder="1" applyAlignment="1">
      <alignment horizontal="center" vertical="center" wrapText="1"/>
    </xf>
    <xf numFmtId="0" fontId="30" fillId="0" borderId="5" xfId="0" applyFont="1" applyFill="1" applyBorder="1" applyAlignment="1">
      <alignment horizontal="center" vertical="center" wrapText="1"/>
    </xf>
    <xf numFmtId="178" fontId="13" fillId="0" borderId="60" xfId="0" applyNumberFormat="1" applyFont="1" applyFill="1" applyBorder="1" applyAlignment="1">
      <alignment horizontal="center" vertical="center"/>
    </xf>
    <xf numFmtId="178" fontId="13" fillId="0" borderId="9" xfId="0" applyNumberFormat="1" applyFont="1" applyFill="1" applyBorder="1" applyAlignment="1">
      <alignment horizontal="center" vertical="center"/>
    </xf>
    <xf numFmtId="0" fontId="58" fillId="0" borderId="5" xfId="0" applyFont="1" applyFill="1" applyBorder="1" applyAlignment="1">
      <alignment horizontal="center" vertical="center" wrapText="1"/>
    </xf>
    <xf numFmtId="178" fontId="14" fillId="0" borderId="14" xfId="0" applyNumberFormat="1" applyFont="1" applyFill="1" applyBorder="1" applyAlignment="1">
      <alignment horizontal="center" vertical="center"/>
    </xf>
    <xf numFmtId="178" fontId="14" fillId="0" borderId="9" xfId="0" applyNumberFormat="1" applyFont="1" applyFill="1" applyBorder="1" applyAlignment="1">
      <alignment horizontal="center" vertical="center"/>
    </xf>
    <xf numFmtId="0" fontId="16" fillId="0" borderId="68" xfId="0" applyFont="1" applyFill="1" applyBorder="1" applyAlignment="1">
      <alignment horizontal="center" vertical="center" textRotation="255"/>
    </xf>
    <xf numFmtId="0" fontId="16" fillId="0" borderId="68"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68" xfId="0" applyFont="1" applyFill="1" applyBorder="1" applyAlignment="1">
      <alignment horizontal="center" vertical="center"/>
    </xf>
    <xf numFmtId="0" fontId="11" fillId="0" borderId="53" xfId="0" applyFont="1" applyFill="1" applyBorder="1" applyAlignment="1">
      <alignment horizontal="center" vertical="center"/>
    </xf>
    <xf numFmtId="0" fontId="16" fillId="0" borderId="178" xfId="0" applyFont="1" applyFill="1" applyBorder="1" applyAlignment="1">
      <alignment horizontal="right" shrinkToFit="1"/>
    </xf>
    <xf numFmtId="0" fontId="16" fillId="0" borderId="179" xfId="0" applyFont="1" applyFill="1" applyBorder="1" applyAlignment="1">
      <alignment horizontal="right" shrinkToFit="1"/>
    </xf>
    <xf numFmtId="178" fontId="14" fillId="0" borderId="68" xfId="0" applyNumberFormat="1" applyFont="1" applyFill="1" applyBorder="1" applyAlignment="1">
      <alignment horizontal="center" vertical="center"/>
    </xf>
    <xf numFmtId="178" fontId="14" fillId="0" borderId="53" xfId="0" applyNumberFormat="1" applyFont="1" applyFill="1" applyBorder="1" applyAlignment="1">
      <alignment horizontal="center" vertical="center"/>
    </xf>
    <xf numFmtId="0" fontId="11" fillId="0" borderId="34" xfId="0" applyFont="1" applyFill="1" applyBorder="1" applyAlignment="1">
      <alignment horizontal="center"/>
    </xf>
    <xf numFmtId="0" fontId="11" fillId="0" borderId="35" xfId="0" applyFont="1" applyFill="1" applyBorder="1" applyAlignment="1">
      <alignment horizontal="center"/>
    </xf>
    <xf numFmtId="0" fontId="11" fillId="0" borderId="55" xfId="0" applyFont="1" applyFill="1" applyBorder="1" applyAlignment="1">
      <alignment horizontal="center" vertical="center"/>
    </xf>
    <xf numFmtId="0" fontId="11" fillId="0" borderId="51" xfId="0" applyFont="1" applyFill="1" applyBorder="1" applyAlignment="1">
      <alignment horizontal="center" vertical="center"/>
    </xf>
    <xf numFmtId="0" fontId="11" fillId="0" borderId="1" xfId="0" applyFont="1" applyFill="1" applyBorder="1" applyAlignment="1">
      <alignment horizontal="center"/>
    </xf>
    <xf numFmtId="0" fontId="11" fillId="0" borderId="42" xfId="0" applyFont="1" applyFill="1" applyBorder="1" applyAlignment="1">
      <alignment horizontal="center"/>
    </xf>
    <xf numFmtId="0" fontId="11" fillId="0" borderId="3" xfId="0" applyFont="1" applyFill="1" applyBorder="1" applyAlignment="1">
      <alignment horizontal="center"/>
    </xf>
    <xf numFmtId="0" fontId="11" fillId="0" borderId="31" xfId="0" applyFont="1" applyFill="1" applyBorder="1" applyAlignment="1">
      <alignment horizontal="center"/>
    </xf>
    <xf numFmtId="0" fontId="57" fillId="0" borderId="180" xfId="0" applyFont="1" applyFill="1" applyBorder="1" applyAlignment="1">
      <alignment horizontal="center" vertical="center" shrinkToFit="1"/>
    </xf>
    <xf numFmtId="0" fontId="57" fillId="0" borderId="84" xfId="0" applyFont="1" applyFill="1" applyBorder="1" applyAlignment="1">
      <alignment horizontal="center" vertical="center" shrinkToFit="1"/>
    </xf>
    <xf numFmtId="0" fontId="57" fillId="0" borderId="181" xfId="0" applyFont="1" applyFill="1" applyBorder="1" applyAlignment="1">
      <alignment horizontal="center" vertical="center" shrinkToFit="1"/>
    </xf>
    <xf numFmtId="0" fontId="11" fillId="0" borderId="84" xfId="0" applyFont="1" applyFill="1" applyBorder="1" applyAlignment="1">
      <alignment horizontal="center" vertical="center" shrinkToFit="1"/>
    </xf>
    <xf numFmtId="0" fontId="4" fillId="0" borderId="8" xfId="0" applyFont="1" applyFill="1" applyBorder="1" applyAlignment="1" applyProtection="1">
      <alignment horizontal="center" vertical="center" shrinkToFit="1"/>
    </xf>
    <xf numFmtId="178" fontId="27" fillId="2" borderId="14" xfId="4" applyNumberFormat="1" applyFont="1" applyFill="1" applyBorder="1" applyAlignment="1" applyProtection="1">
      <alignment horizontal="center" vertical="center" shrinkToFit="1"/>
      <protection locked="0"/>
    </xf>
    <xf numFmtId="178" fontId="27" fillId="2" borderId="12" xfId="4" applyNumberFormat="1" applyFont="1" applyFill="1" applyBorder="1" applyAlignment="1" applyProtection="1">
      <alignment horizontal="center" vertical="center" shrinkToFit="1"/>
      <protection locked="0"/>
    </xf>
    <xf numFmtId="178" fontId="27" fillId="2" borderId="9" xfId="4" applyNumberFormat="1" applyFont="1" applyFill="1" applyBorder="1" applyAlignment="1" applyProtection="1">
      <alignment horizontal="center" vertical="center" shrinkToFit="1"/>
      <protection locked="0"/>
    </xf>
    <xf numFmtId="178" fontId="27" fillId="2" borderId="3" xfId="4" applyNumberFormat="1" applyFont="1" applyFill="1" applyBorder="1" applyAlignment="1" applyProtection="1">
      <alignment horizontal="center" vertical="center" shrinkToFit="1"/>
      <protection locked="0"/>
    </xf>
    <xf numFmtId="183" fontId="11" fillId="0" borderId="12" xfId="0" applyNumberFormat="1" applyFont="1" applyFill="1" applyBorder="1" applyAlignment="1">
      <alignment horizontal="center" shrinkToFit="1"/>
    </xf>
    <xf numFmtId="183" fontId="11" fillId="0" borderId="29" xfId="0" applyNumberFormat="1" applyFont="1" applyFill="1" applyBorder="1" applyAlignment="1">
      <alignment horizontal="center" shrinkToFit="1"/>
    </xf>
    <xf numFmtId="183" fontId="11" fillId="0" borderId="3" xfId="0" applyNumberFormat="1" applyFont="1" applyFill="1" applyBorder="1" applyAlignment="1">
      <alignment horizontal="center" shrinkToFit="1"/>
    </xf>
    <xf numFmtId="183" fontId="11" fillId="0" borderId="31" xfId="0" applyNumberFormat="1" applyFont="1" applyFill="1" applyBorder="1" applyAlignment="1">
      <alignment horizontal="center" shrinkToFit="1"/>
    </xf>
    <xf numFmtId="0" fontId="11" fillId="0" borderId="55" xfId="0" applyFont="1" applyBorder="1" applyAlignment="1">
      <alignment horizontal="center" vertical="center"/>
    </xf>
    <xf numFmtId="38" fontId="27" fillId="2" borderId="51" xfId="4" applyFont="1" applyFill="1" applyBorder="1" applyAlignment="1" applyProtection="1">
      <alignment horizontal="center" vertical="center"/>
      <protection locked="0"/>
    </xf>
    <xf numFmtId="38" fontId="27" fillId="2" borderId="50" xfId="4" applyFont="1" applyFill="1" applyBorder="1" applyAlignment="1" applyProtection="1">
      <alignment horizontal="center" vertical="center"/>
      <protection locked="0"/>
    </xf>
    <xf numFmtId="0" fontId="11" fillId="0" borderId="50" xfId="0" applyFont="1" applyBorder="1" applyAlignment="1">
      <alignment horizontal="center"/>
    </xf>
    <xf numFmtId="0" fontId="11" fillId="0" borderId="52" xfId="0" applyFont="1" applyBorder="1" applyAlignment="1">
      <alignment horizontal="center"/>
    </xf>
    <xf numFmtId="0" fontId="57" fillId="0" borderId="67" xfId="0" applyFont="1" applyFill="1" applyBorder="1" applyAlignment="1">
      <alignment horizontal="center" vertical="center"/>
    </xf>
    <xf numFmtId="0" fontId="57" fillId="0" borderId="68" xfId="0" applyFont="1" applyFill="1" applyBorder="1" applyAlignment="1">
      <alignment horizontal="center" vertical="center"/>
    </xf>
    <xf numFmtId="0" fontId="4" fillId="0" borderId="8" xfId="0" applyFont="1" applyFill="1" applyBorder="1" applyAlignment="1" applyProtection="1">
      <alignment horizontal="center" vertical="center" wrapText="1" shrinkToFit="1"/>
    </xf>
    <xf numFmtId="178" fontId="13" fillId="0" borderId="53" xfId="0" applyNumberFormat="1" applyFont="1" applyFill="1" applyBorder="1" applyAlignment="1">
      <alignment horizontal="center" vertical="center"/>
    </xf>
    <xf numFmtId="0" fontId="13" fillId="0" borderId="34" xfId="0" applyFont="1" applyFill="1" applyBorder="1" applyAlignment="1">
      <alignment horizontal="center" vertical="center"/>
    </xf>
    <xf numFmtId="180" fontId="27" fillId="2" borderId="181" xfId="4" applyNumberFormat="1" applyFont="1" applyFill="1" applyBorder="1" applyAlignment="1" applyProtection="1">
      <alignment horizontal="center" vertical="center" shrinkToFit="1"/>
      <protection locked="0"/>
    </xf>
    <xf numFmtId="180" fontId="27" fillId="2" borderId="87" xfId="4" applyNumberFormat="1" applyFont="1" applyFill="1" applyBorder="1" applyAlignment="1" applyProtection="1">
      <alignment horizontal="center" vertical="center" shrinkToFit="1"/>
      <protection locked="0"/>
    </xf>
    <xf numFmtId="0" fontId="11" fillId="0" borderId="0" xfId="0" applyFont="1" applyFill="1" applyBorder="1" applyAlignment="1">
      <alignment horizontal="center"/>
    </xf>
    <xf numFmtId="0" fontId="11" fillId="0" borderId="37" xfId="0" applyFont="1" applyFill="1" applyBorder="1" applyAlignment="1">
      <alignment horizontal="center"/>
    </xf>
    <xf numFmtId="0" fontId="16" fillId="0" borderId="4" xfId="0" applyFont="1" applyFill="1" applyBorder="1" applyAlignment="1">
      <alignment horizontal="center" vertical="center"/>
    </xf>
    <xf numFmtId="0" fontId="16" fillId="0" borderId="7" xfId="0" applyFont="1" applyFill="1" applyBorder="1" applyAlignment="1">
      <alignment horizontal="center" vertical="center"/>
    </xf>
    <xf numFmtId="0" fontId="11" fillId="0" borderId="5" xfId="0" applyFont="1" applyBorder="1" applyAlignment="1">
      <alignment horizontal="center" vertical="center"/>
    </xf>
    <xf numFmtId="38" fontId="27" fillId="2" borderId="8" xfId="4" applyFont="1" applyFill="1" applyBorder="1" applyAlignment="1" applyProtection="1">
      <alignment horizontal="center" vertical="center"/>
      <protection locked="0"/>
    </xf>
    <xf numFmtId="38" fontId="27" fillId="2" borderId="4" xfId="4" applyFont="1" applyFill="1" applyBorder="1" applyAlignment="1" applyProtection="1">
      <alignment horizontal="center" vertical="center"/>
      <protection locked="0"/>
    </xf>
    <xf numFmtId="0" fontId="11" fillId="0" borderId="4" xfId="0" applyFont="1" applyBorder="1" applyAlignment="1">
      <alignment horizontal="center"/>
    </xf>
    <xf numFmtId="0" fontId="11" fillId="0" borderId="33" xfId="0" applyFont="1" applyBorder="1" applyAlignment="1">
      <alignment horizontal="center"/>
    </xf>
    <xf numFmtId="0" fontId="15" fillId="0" borderId="56" xfId="0" applyFont="1" applyBorder="1" applyAlignment="1">
      <alignment horizontal="center" vertical="center" wrapText="1" shrinkToFit="1"/>
    </xf>
    <xf numFmtId="0" fontId="60" fillId="2" borderId="8" xfId="0" applyFont="1" applyFill="1" applyBorder="1" applyAlignment="1" applyProtection="1">
      <alignment horizontal="center" vertical="center" shrinkToFit="1"/>
      <protection locked="0"/>
    </xf>
    <xf numFmtId="0" fontId="60" fillId="2" borderId="4" xfId="0" applyFont="1" applyFill="1" applyBorder="1" applyAlignment="1" applyProtection="1">
      <alignment horizontal="center" vertical="center" shrinkToFit="1"/>
      <protection locked="0"/>
    </xf>
    <xf numFmtId="0" fontId="13" fillId="0" borderId="51" xfId="0" applyFont="1" applyBorder="1" applyAlignment="1">
      <alignment horizontal="center" vertical="center"/>
    </xf>
    <xf numFmtId="0" fontId="13" fillId="0" borderId="50" xfId="0" applyFont="1" applyBorder="1" applyAlignment="1">
      <alignment horizontal="center" vertical="center"/>
    </xf>
    <xf numFmtId="0" fontId="13" fillId="0" borderId="62" xfId="0" applyFont="1" applyBorder="1" applyAlignment="1">
      <alignment horizontal="center" vertical="center"/>
    </xf>
    <xf numFmtId="0" fontId="55" fillId="0" borderId="1" xfId="0" applyFont="1" applyFill="1" applyBorder="1" applyAlignment="1">
      <alignment horizontal="left" wrapText="1" shrinkToFit="1"/>
    </xf>
    <xf numFmtId="0" fontId="55" fillId="0" borderId="1" xfId="0" applyFont="1" applyFill="1" applyBorder="1" applyAlignment="1">
      <alignment horizontal="left" shrinkToFit="1"/>
    </xf>
    <xf numFmtId="0" fontId="17" fillId="0" borderId="60" xfId="0" applyFont="1" applyBorder="1" applyAlignment="1">
      <alignment horizontal="center" vertical="center" wrapText="1"/>
    </xf>
    <xf numFmtId="0" fontId="17" fillId="0" borderId="1" xfId="0" applyFont="1" applyBorder="1" applyAlignment="1">
      <alignment horizontal="center" vertical="center"/>
    </xf>
    <xf numFmtId="0" fontId="17" fillId="0" borderId="59" xfId="0" applyFont="1" applyBorder="1" applyAlignment="1">
      <alignment horizontal="center" vertical="center"/>
    </xf>
    <xf numFmtId="0" fontId="15" fillId="0" borderId="63" xfId="0" applyFont="1" applyBorder="1" applyAlignment="1">
      <alignment horizontal="center" vertical="center" wrapText="1" shrinkToFit="1"/>
    </xf>
    <xf numFmtId="0" fontId="15" fillId="0" borderId="64" xfId="0" applyFont="1" applyBorder="1" applyAlignment="1">
      <alignment horizontal="center" vertical="center" shrinkToFit="1"/>
    </xf>
    <xf numFmtId="0" fontId="15" fillId="0" borderId="65" xfId="0" applyFont="1" applyBorder="1" applyAlignment="1">
      <alignment horizontal="center" vertical="center" shrinkToFit="1"/>
    </xf>
    <xf numFmtId="0" fontId="14" fillId="0" borderId="49" xfId="0" applyFont="1" applyBorder="1" applyAlignment="1">
      <alignment horizontal="center" vertical="center" shrinkToFit="1"/>
    </xf>
    <xf numFmtId="0" fontId="14" fillId="0" borderId="50" xfId="0" applyFont="1" applyBorder="1" applyAlignment="1">
      <alignment horizontal="center" vertical="center" shrinkToFit="1"/>
    </xf>
    <xf numFmtId="0" fontId="14" fillId="0" borderId="62" xfId="0" applyFont="1" applyBorder="1" applyAlignment="1">
      <alignment horizontal="center" vertical="center" shrinkToFit="1"/>
    </xf>
    <xf numFmtId="0" fontId="30" fillId="0" borderId="63" xfId="0" applyFont="1" applyBorder="1" applyAlignment="1">
      <alignment horizontal="center" vertical="center" wrapText="1" shrinkToFit="1"/>
    </xf>
    <xf numFmtId="0" fontId="30" fillId="0" borderId="64" xfId="0" applyFont="1" applyBorder="1" applyAlignment="1">
      <alignment horizontal="center" vertical="center" shrinkToFit="1"/>
    </xf>
    <xf numFmtId="0" fontId="30" fillId="0" borderId="65" xfId="0" applyFont="1" applyBorder="1" applyAlignment="1">
      <alignment horizontal="center" vertical="center" shrinkToFit="1"/>
    </xf>
    <xf numFmtId="178" fontId="15" fillId="0" borderId="8" xfId="0" applyNumberFormat="1" applyFont="1" applyBorder="1" applyAlignment="1">
      <alignment horizontal="center" vertical="center" shrinkToFit="1"/>
    </xf>
    <xf numFmtId="0" fontId="16" fillId="0" borderId="2" xfId="0" applyFont="1" applyFill="1" applyBorder="1" applyAlignment="1">
      <alignment horizontal="left" vertical="center" wrapText="1"/>
    </xf>
    <xf numFmtId="0" fontId="38" fillId="0" borderId="0" xfId="0" applyFont="1" applyFill="1" applyBorder="1" applyAlignment="1" applyProtection="1">
      <alignment horizontal="center" vertical="center"/>
    </xf>
    <xf numFmtId="178" fontId="14" fillId="0" borderId="2" xfId="0" applyNumberFormat="1" applyFont="1" applyFill="1" applyBorder="1" applyAlignment="1">
      <alignment horizontal="center" vertical="center"/>
    </xf>
    <xf numFmtId="178" fontId="17" fillId="0" borderId="1" xfId="0" applyNumberFormat="1" applyFont="1" applyFill="1" applyBorder="1" applyAlignment="1">
      <alignment horizontal="center" vertical="top"/>
    </xf>
    <xf numFmtId="178" fontId="14" fillId="0" borderId="3" xfId="0" applyNumberFormat="1" applyFont="1" applyFill="1" applyBorder="1" applyAlignment="1">
      <alignment horizontal="center" vertical="center" shrinkToFit="1"/>
    </xf>
    <xf numFmtId="0" fontId="11" fillId="0" borderId="12" xfId="0" applyFont="1" applyFill="1" applyBorder="1" applyAlignment="1">
      <alignment horizontal="center"/>
    </xf>
    <xf numFmtId="0" fontId="11" fillId="0" borderId="29" xfId="0" applyFont="1" applyFill="1" applyBorder="1" applyAlignment="1">
      <alignment horizontal="center"/>
    </xf>
    <xf numFmtId="0" fontId="11" fillId="0" borderId="2" xfId="0" applyFont="1" applyFill="1" applyBorder="1" applyAlignment="1">
      <alignment horizontal="center"/>
    </xf>
    <xf numFmtId="0" fontId="11" fillId="0" borderId="39" xfId="0" applyFont="1" applyFill="1" applyBorder="1" applyAlignment="1">
      <alignment horizontal="center"/>
    </xf>
    <xf numFmtId="178" fontId="17" fillId="0" borderId="12" xfId="0" applyNumberFormat="1" applyFont="1" applyFill="1" applyBorder="1" applyAlignment="1">
      <alignment horizontal="center" vertical="top"/>
    </xf>
    <xf numFmtId="178" fontId="14" fillId="0" borderId="3" xfId="0" applyNumberFormat="1" applyFont="1" applyFill="1" applyBorder="1" applyAlignment="1">
      <alignment horizontal="center" vertical="top" wrapText="1"/>
    </xf>
    <xf numFmtId="183" fontId="38" fillId="0" borderId="0" xfId="0" applyNumberFormat="1" applyFont="1" applyFill="1" applyBorder="1" applyAlignment="1" applyProtection="1">
      <alignment horizontal="center" vertical="center"/>
    </xf>
    <xf numFmtId="184" fontId="38" fillId="0" borderId="0" xfId="0" applyNumberFormat="1" applyFont="1" applyFill="1" applyBorder="1" applyAlignment="1" applyProtection="1">
      <alignment horizontal="right" vertical="center"/>
    </xf>
    <xf numFmtId="0" fontId="15" fillId="0" borderId="51" xfId="0" applyFont="1" applyBorder="1" applyAlignment="1">
      <alignment horizontal="center" vertical="center" wrapText="1" shrinkToFit="1"/>
    </xf>
    <xf numFmtId="0" fontId="15" fillId="0" borderId="50" xfId="0" applyFont="1" applyBorder="1" applyAlignment="1">
      <alignment horizontal="center" vertical="center" wrapText="1" shrinkToFit="1"/>
    </xf>
    <xf numFmtId="0" fontId="15" fillId="0" borderId="62" xfId="0" applyFont="1" applyBorder="1" applyAlignment="1">
      <alignment horizontal="center" vertical="center" wrapText="1" shrinkToFit="1"/>
    </xf>
    <xf numFmtId="0" fontId="15" fillId="0" borderId="93" xfId="0" applyFont="1" applyBorder="1" applyAlignment="1">
      <alignment horizontal="center" vertical="center" wrapText="1" shrinkToFit="1"/>
    </xf>
    <xf numFmtId="0" fontId="15" fillId="0" borderId="94" xfId="0" applyFont="1" applyBorder="1" applyAlignment="1">
      <alignment horizontal="center" vertical="center" shrinkToFit="1"/>
    </xf>
    <xf numFmtId="0" fontId="15" fillId="0" borderId="95" xfId="0" applyFont="1" applyBorder="1" applyAlignment="1">
      <alignment horizontal="center" vertical="center" shrinkToFit="1"/>
    </xf>
    <xf numFmtId="0" fontId="15" fillId="0" borderId="52" xfId="0" applyFont="1" applyBorder="1" applyAlignment="1">
      <alignment horizontal="center" vertical="center" wrapText="1" shrinkToFit="1"/>
    </xf>
    <xf numFmtId="178" fontId="14" fillId="0" borderId="57" xfId="0" applyNumberFormat="1" applyFont="1" applyFill="1" applyBorder="1" applyAlignment="1">
      <alignment horizontal="center" vertical="center"/>
    </xf>
    <xf numFmtId="0" fontId="12" fillId="0" borderId="2" xfId="0" applyFont="1" applyBorder="1" applyAlignment="1">
      <alignment horizontal="right" vertical="center"/>
    </xf>
    <xf numFmtId="49" fontId="38" fillId="0" borderId="0" xfId="0" applyNumberFormat="1" applyFont="1" applyFill="1" applyBorder="1" applyAlignment="1" applyProtection="1">
      <alignment vertical="center"/>
    </xf>
    <xf numFmtId="184" fontId="38" fillId="0" borderId="0" xfId="0" applyNumberFormat="1" applyFont="1" applyFill="1" applyBorder="1" applyAlignment="1" applyProtection="1">
      <alignment horizontal="left" vertical="center"/>
    </xf>
    <xf numFmtId="178" fontId="17" fillId="0" borderId="0" xfId="0" applyNumberFormat="1" applyFont="1" applyFill="1" applyBorder="1" applyAlignment="1">
      <alignment horizontal="center" vertical="top"/>
    </xf>
    <xf numFmtId="0" fontId="13" fillId="0" borderId="36" xfId="0" applyFont="1" applyBorder="1" applyAlignment="1" applyProtection="1">
      <alignment horizontal="center" vertical="center" textRotation="255" wrapText="1"/>
    </xf>
    <xf numFmtId="0" fontId="13" fillId="0" borderId="0" xfId="0" applyFont="1" applyBorder="1" applyAlignment="1" applyProtection="1">
      <alignment horizontal="center" vertical="center" textRotation="255" wrapText="1"/>
    </xf>
    <xf numFmtId="0" fontId="58" fillId="0" borderId="185" xfId="0" applyFont="1" applyFill="1" applyBorder="1" applyAlignment="1">
      <alignment horizontal="center" vertical="center" wrapText="1"/>
    </xf>
    <xf numFmtId="0" fontId="58" fillId="0" borderId="186" xfId="0" applyFont="1" applyFill="1" applyBorder="1" applyAlignment="1">
      <alignment horizontal="center" vertical="center" wrapText="1"/>
    </xf>
    <xf numFmtId="0" fontId="58" fillId="0" borderId="187" xfId="0" applyFont="1" applyFill="1" applyBorder="1" applyAlignment="1">
      <alignment horizontal="center" vertical="center" wrapText="1"/>
    </xf>
    <xf numFmtId="0" fontId="18" fillId="0" borderId="188" xfId="0" applyFont="1" applyFill="1" applyBorder="1" applyAlignment="1">
      <alignment horizontal="center" vertical="center" wrapText="1"/>
    </xf>
    <xf numFmtId="0" fontId="18" fillId="0" borderId="176" xfId="0" applyFont="1" applyFill="1" applyBorder="1" applyAlignment="1">
      <alignment horizontal="center" vertical="center" wrapText="1"/>
    </xf>
    <xf numFmtId="0" fontId="18" fillId="0" borderId="177" xfId="0" applyFont="1" applyFill="1" applyBorder="1" applyAlignment="1">
      <alignment horizontal="center" vertical="center" wrapText="1"/>
    </xf>
    <xf numFmtId="0" fontId="6" fillId="0" borderId="0" xfId="0" applyFont="1" applyAlignment="1" applyProtection="1">
      <alignment horizontal="center" vertical="center"/>
    </xf>
    <xf numFmtId="179" fontId="48" fillId="0" borderId="9" xfId="2" applyNumberFormat="1" applyFont="1" applyFill="1" applyBorder="1" applyAlignment="1" applyProtection="1">
      <alignment horizontal="right" vertical="center" wrapText="1" shrinkToFit="1"/>
    </xf>
    <xf numFmtId="179" fontId="48" fillId="0" borderId="10" xfId="2" applyNumberFormat="1" applyFont="1" applyFill="1" applyBorder="1" applyAlignment="1" applyProtection="1">
      <alignment horizontal="right" vertical="center" wrapText="1" shrinkToFit="1"/>
    </xf>
    <xf numFmtId="180" fontId="48" fillId="0" borderId="9" xfId="2" applyNumberFormat="1" applyFont="1" applyFill="1" applyBorder="1" applyAlignment="1" applyProtection="1">
      <alignment horizontal="right" vertical="center" wrapText="1"/>
    </xf>
    <xf numFmtId="180" fontId="48" fillId="0" borderId="3" xfId="2" applyNumberFormat="1" applyFont="1" applyFill="1" applyBorder="1" applyAlignment="1" applyProtection="1">
      <alignment horizontal="right" vertical="center" wrapText="1"/>
    </xf>
    <xf numFmtId="180" fontId="48" fillId="0" borderId="10" xfId="2" applyNumberFormat="1" applyFont="1" applyFill="1" applyBorder="1" applyAlignment="1" applyProtection="1">
      <alignment horizontal="right" vertical="center" wrapText="1"/>
    </xf>
    <xf numFmtId="0" fontId="6" fillId="0" borderId="5" xfId="0" applyFont="1" applyBorder="1" applyAlignment="1" applyProtection="1">
      <alignment horizontal="center" vertical="center"/>
    </xf>
    <xf numFmtId="178" fontId="6" fillId="2" borderId="5" xfId="2" applyNumberFormat="1" applyFont="1" applyFill="1" applyBorder="1" applyAlignment="1" applyProtection="1">
      <alignment vertical="center" shrinkToFit="1"/>
      <protection locked="0"/>
    </xf>
    <xf numFmtId="178" fontId="6" fillId="2" borderId="5" xfId="0" applyNumberFormat="1" applyFont="1" applyFill="1" applyBorder="1" applyAlignment="1" applyProtection="1">
      <alignment vertical="center"/>
      <protection locked="0"/>
    </xf>
    <xf numFmtId="178" fontId="46" fillId="0" borderId="123" xfId="0" applyNumberFormat="1" applyFont="1" applyBorder="1" applyAlignment="1" applyProtection="1">
      <alignment vertical="center"/>
    </xf>
    <xf numFmtId="178" fontId="46" fillId="0" borderId="124" xfId="0" applyNumberFormat="1" applyFont="1" applyBorder="1" applyAlignment="1" applyProtection="1">
      <alignment vertical="center"/>
    </xf>
    <xf numFmtId="178" fontId="46" fillId="0" borderId="126" xfId="0" applyNumberFormat="1" applyFont="1" applyBorder="1" applyAlignment="1" applyProtection="1">
      <alignment vertical="center"/>
    </xf>
    <xf numFmtId="178" fontId="46" fillId="0" borderId="121" xfId="0" applyNumberFormat="1" applyFont="1" applyBorder="1" applyAlignment="1" applyProtection="1">
      <alignment vertical="center"/>
    </xf>
    <xf numFmtId="178" fontId="5" fillId="0" borderId="125" xfId="0" applyNumberFormat="1" applyFont="1" applyBorder="1" applyAlignment="1" applyProtection="1">
      <alignment horizontal="center"/>
    </xf>
    <xf numFmtId="178" fontId="5" fillId="0" borderId="127" xfId="0" applyNumberFormat="1" applyFont="1" applyBorder="1" applyAlignment="1" applyProtection="1">
      <alignment horizontal="center"/>
    </xf>
    <xf numFmtId="0" fontId="6" fillId="0" borderId="14"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15"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14"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178" fontId="5" fillId="0" borderId="15" xfId="0" applyNumberFormat="1" applyFont="1" applyBorder="1" applyAlignment="1" applyProtection="1">
      <alignment horizontal="center"/>
    </xf>
    <xf numFmtId="178" fontId="5" fillId="0" borderId="13" xfId="0" applyNumberFormat="1" applyFont="1" applyBorder="1" applyAlignment="1" applyProtection="1">
      <alignment horizontal="center"/>
    </xf>
    <xf numFmtId="178" fontId="5" fillId="0" borderId="122" xfId="0" applyNumberFormat="1" applyFont="1" applyBorder="1" applyAlignment="1" applyProtection="1">
      <alignment horizontal="center"/>
    </xf>
    <xf numFmtId="178" fontId="46" fillId="0" borderId="14" xfId="0" applyNumberFormat="1" applyFont="1" applyBorder="1" applyAlignment="1" applyProtection="1">
      <alignment vertical="center"/>
    </xf>
    <xf numFmtId="178" fontId="46" fillId="0" borderId="12" xfId="0" applyNumberFormat="1" applyFont="1" applyBorder="1" applyAlignment="1" applyProtection="1">
      <alignment vertical="center"/>
    </xf>
    <xf numFmtId="178" fontId="46" fillId="0" borderId="6" xfId="0" applyNumberFormat="1" applyFont="1" applyBorder="1" applyAlignment="1" applyProtection="1">
      <alignment vertical="center"/>
    </xf>
    <xf numFmtId="178" fontId="46" fillId="0" borderId="0" xfId="0" applyNumberFormat="1" applyFont="1" applyBorder="1" applyAlignment="1" applyProtection="1">
      <alignment vertical="center"/>
    </xf>
    <xf numFmtId="178" fontId="46" fillId="0" borderId="120" xfId="0" applyNumberFormat="1" applyFont="1" applyBorder="1" applyAlignment="1" applyProtection="1">
      <alignment vertical="center"/>
    </xf>
    <xf numFmtId="0" fontId="6" fillId="0" borderId="5"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178" fontId="6" fillId="0" borderId="5" xfId="2" applyNumberFormat="1" applyFont="1" applyFill="1" applyBorder="1" applyAlignment="1" applyProtection="1">
      <alignment vertical="center" shrinkToFit="1"/>
    </xf>
    <xf numFmtId="178" fontId="6" fillId="0" borderId="4" xfId="2" applyNumberFormat="1" applyFont="1" applyFill="1" applyBorder="1" applyAlignment="1" applyProtection="1">
      <alignment vertical="center"/>
    </xf>
    <xf numFmtId="178" fontId="6" fillId="0" borderId="7" xfId="2" applyNumberFormat="1" applyFont="1" applyFill="1" applyBorder="1" applyAlignment="1" applyProtection="1">
      <alignment vertical="center"/>
    </xf>
    <xf numFmtId="178" fontId="6" fillId="2" borderId="5" xfId="2" applyNumberFormat="1" applyFont="1" applyFill="1" applyBorder="1" applyAlignment="1" applyProtection="1">
      <alignment vertical="center"/>
      <protection locked="0"/>
    </xf>
    <xf numFmtId="178" fontId="6" fillId="2" borderId="48" xfId="2" applyNumberFormat="1" applyFont="1" applyFill="1" applyBorder="1" applyAlignment="1" applyProtection="1">
      <alignment vertical="center"/>
      <protection locked="0"/>
    </xf>
    <xf numFmtId="0" fontId="6" fillId="4" borderId="61" xfId="2" applyNumberFormat="1" applyFont="1" applyFill="1" applyBorder="1" applyAlignment="1" applyProtection="1">
      <alignment vertical="center" shrinkToFit="1"/>
      <protection locked="0"/>
    </xf>
    <xf numFmtId="0" fontId="6" fillId="4" borderId="5" xfId="2" applyNumberFormat="1" applyFont="1" applyFill="1" applyBorder="1" applyAlignment="1" applyProtection="1">
      <alignment vertical="center" shrinkToFit="1"/>
      <protection locked="0"/>
    </xf>
    <xf numFmtId="177" fontId="6" fillId="2" borderId="5" xfId="2" applyNumberFormat="1" applyFont="1" applyFill="1" applyBorder="1" applyAlignment="1" applyProtection="1">
      <alignment vertical="center" shrinkToFit="1"/>
      <protection locked="0"/>
    </xf>
    <xf numFmtId="178" fontId="6" fillId="0" borderId="33" xfId="2" applyNumberFormat="1" applyFont="1" applyFill="1" applyBorder="1" applyAlignment="1" applyProtection="1">
      <alignment vertical="center"/>
    </xf>
    <xf numFmtId="176" fontId="6" fillId="0" borderId="131" xfId="2" applyNumberFormat="1" applyFont="1" applyFill="1" applyBorder="1" applyAlignment="1" applyProtection="1">
      <alignment vertical="center" shrinkToFit="1"/>
    </xf>
    <xf numFmtId="176" fontId="6" fillId="0" borderId="132" xfId="2" applyNumberFormat="1" applyFont="1" applyFill="1" applyBorder="1" applyAlignment="1" applyProtection="1">
      <alignment vertical="center" shrinkToFit="1"/>
    </xf>
    <xf numFmtId="177" fontId="6" fillId="0" borderId="70" xfId="2" applyNumberFormat="1" applyFont="1" applyFill="1" applyBorder="1" applyAlignment="1" applyProtection="1">
      <alignment vertical="center" shrinkToFit="1"/>
    </xf>
    <xf numFmtId="178" fontId="6" fillId="0" borderId="53" xfId="2" applyNumberFormat="1" applyFont="1" applyFill="1" applyBorder="1" applyAlignment="1" applyProtection="1">
      <alignment vertical="center" shrinkToFit="1"/>
    </xf>
    <xf numFmtId="178" fontId="6" fillId="0" borderId="40" xfId="2" applyNumberFormat="1" applyFont="1" applyFill="1" applyBorder="1" applyAlignment="1" applyProtection="1">
      <alignment vertical="center" shrinkToFit="1"/>
    </xf>
    <xf numFmtId="178" fontId="6" fillId="0" borderId="34" xfId="2" applyNumberFormat="1" applyFont="1" applyFill="1" applyBorder="1" applyAlignment="1" applyProtection="1">
      <alignment vertical="center"/>
    </xf>
    <xf numFmtId="178" fontId="6" fillId="0" borderId="35" xfId="2" applyNumberFormat="1" applyFont="1" applyFill="1" applyBorder="1" applyAlignment="1" applyProtection="1">
      <alignment vertical="center"/>
    </xf>
    <xf numFmtId="176" fontId="6" fillId="0" borderId="9" xfId="0" applyNumberFormat="1" applyFont="1" applyFill="1" applyBorder="1" applyAlignment="1" applyProtection="1">
      <alignment horizontal="center" vertical="center"/>
    </xf>
    <xf numFmtId="176" fontId="6" fillId="0" borderId="3" xfId="0" applyNumberFormat="1" applyFont="1" applyFill="1" applyBorder="1" applyAlignment="1" applyProtection="1">
      <alignment horizontal="center" vertical="center"/>
    </xf>
    <xf numFmtId="176" fontId="6" fillId="0" borderId="27" xfId="2" applyNumberFormat="1" applyFont="1" applyFill="1" applyBorder="1" applyAlignment="1" applyProtection="1">
      <alignment vertical="center" shrinkToFit="1"/>
    </xf>
    <xf numFmtId="176" fontId="6" fillId="0" borderId="128" xfId="2" applyNumberFormat="1" applyFont="1" applyFill="1" applyBorder="1" applyAlignment="1" applyProtection="1">
      <alignment vertical="center" shrinkToFit="1"/>
    </xf>
    <xf numFmtId="177" fontId="6" fillId="0" borderId="5" xfId="2" applyNumberFormat="1" applyFont="1" applyFill="1" applyBorder="1" applyAlignment="1" applyProtection="1">
      <alignment vertical="center" shrinkToFit="1"/>
    </xf>
    <xf numFmtId="176" fontId="6" fillId="0" borderId="5" xfId="0" applyNumberFormat="1" applyFont="1" applyFill="1" applyBorder="1" applyAlignment="1" applyProtection="1">
      <alignment vertical="center" shrinkToFit="1"/>
    </xf>
    <xf numFmtId="176" fontId="6" fillId="0" borderId="8" xfId="0" applyNumberFormat="1" applyFont="1" applyFill="1" applyBorder="1" applyAlignment="1" applyProtection="1">
      <alignment vertical="center" shrinkToFit="1"/>
    </xf>
    <xf numFmtId="178" fontId="6" fillId="0" borderId="5" xfId="2" applyNumberFormat="1" applyFont="1" applyFill="1" applyBorder="1" applyAlignment="1" applyProtection="1">
      <alignment vertical="center"/>
    </xf>
    <xf numFmtId="178" fontId="6" fillId="0" borderId="48" xfId="2" applyNumberFormat="1" applyFont="1" applyFill="1" applyBorder="1" applyAlignment="1" applyProtection="1">
      <alignment vertical="center"/>
    </xf>
    <xf numFmtId="176" fontId="6" fillId="2" borderId="5" xfId="0" applyNumberFormat="1" applyFont="1" applyFill="1" applyBorder="1" applyAlignment="1" applyProtection="1">
      <alignment vertical="center" shrinkToFit="1"/>
      <protection locked="0"/>
    </xf>
    <xf numFmtId="176" fontId="6" fillId="2" borderId="8" xfId="0" applyNumberFormat="1" applyFont="1" applyFill="1" applyBorder="1" applyAlignment="1" applyProtection="1">
      <alignment vertical="center" shrinkToFit="1"/>
      <protection locked="0"/>
    </xf>
    <xf numFmtId="0" fontId="6" fillId="0" borderId="22" xfId="0" applyFont="1" applyBorder="1" applyAlignment="1" applyProtection="1">
      <alignment horizontal="left" vertical="center" wrapText="1"/>
    </xf>
    <xf numFmtId="0" fontId="6" fillId="0" borderId="24" xfId="0" applyFont="1" applyBorder="1" applyAlignment="1" applyProtection="1">
      <alignment horizontal="left" vertical="center" wrapText="1"/>
    </xf>
    <xf numFmtId="0" fontId="6" fillId="0" borderId="165" xfId="0" applyFont="1" applyBorder="1" applyAlignment="1" applyProtection="1">
      <alignment horizontal="left" vertical="center" wrapText="1"/>
    </xf>
    <xf numFmtId="0" fontId="6" fillId="0" borderId="25" xfId="0" applyFont="1" applyBorder="1" applyAlignment="1" applyProtection="1">
      <alignment horizontal="left" vertical="center" wrapText="1"/>
    </xf>
    <xf numFmtId="0" fontId="6" fillId="0" borderId="26" xfId="0" applyFont="1" applyBorder="1" applyAlignment="1" applyProtection="1">
      <alignment horizontal="left" vertical="center" wrapText="1"/>
    </xf>
    <xf numFmtId="0" fontId="6" fillId="0" borderId="166" xfId="0" applyFont="1" applyBorder="1" applyAlignment="1" applyProtection="1">
      <alignment horizontal="left" vertical="center" wrapText="1"/>
    </xf>
    <xf numFmtId="0" fontId="6" fillId="0" borderId="41" xfId="0" applyFont="1" applyBorder="1" applyAlignment="1" applyProtection="1">
      <alignment horizontal="distributed" vertical="center" justifyLastLine="1"/>
    </xf>
    <xf numFmtId="0" fontId="6" fillId="0" borderId="1" xfId="0" applyFont="1" applyBorder="1" applyAlignment="1" applyProtection="1">
      <alignment horizontal="distributed" vertical="center" justifyLastLine="1"/>
    </xf>
    <xf numFmtId="0" fontId="6" fillId="0" borderId="59" xfId="0" applyFont="1" applyBorder="1" applyAlignment="1" applyProtection="1">
      <alignment horizontal="distributed" vertical="center" justifyLastLine="1"/>
    </xf>
    <xf numFmtId="0" fontId="6" fillId="0" borderId="30" xfId="0" applyFont="1" applyBorder="1" applyAlignment="1" applyProtection="1">
      <alignment horizontal="distributed" vertical="center" justifyLastLine="1"/>
    </xf>
    <xf numFmtId="0" fontId="6" fillId="0" borderId="3" xfId="0" applyFont="1" applyBorder="1" applyAlignment="1" applyProtection="1">
      <alignment horizontal="distributed" vertical="center" justifyLastLine="1"/>
    </xf>
    <xf numFmtId="0" fontId="6" fillId="0" borderId="10" xfId="0" applyFont="1" applyBorder="1" applyAlignment="1" applyProtection="1">
      <alignment horizontal="distributed" vertical="center" justifyLastLine="1"/>
    </xf>
    <xf numFmtId="0" fontId="6" fillId="0" borderId="129" xfId="0" applyFont="1" applyBorder="1" applyAlignment="1" applyProtection="1">
      <alignment horizontal="center" vertical="center" wrapText="1"/>
    </xf>
    <xf numFmtId="0" fontId="6" fillId="0" borderId="130" xfId="0" applyFont="1" applyBorder="1" applyAlignment="1" applyProtection="1">
      <alignment horizontal="center" vertical="center" wrapText="1"/>
    </xf>
    <xf numFmtId="0" fontId="48" fillId="0" borderId="9" xfId="0" applyFont="1" applyBorder="1" applyAlignment="1" applyProtection="1">
      <alignment horizontal="right" vertical="center" wrapText="1"/>
    </xf>
    <xf numFmtId="0" fontId="48" fillId="0" borderId="10" xfId="0" applyFont="1" applyBorder="1" applyAlignment="1" applyProtection="1">
      <alignment horizontal="right" vertical="center" wrapText="1"/>
    </xf>
    <xf numFmtId="0" fontId="48" fillId="0" borderId="3" xfId="0" applyFont="1" applyBorder="1" applyAlignment="1" applyProtection="1">
      <alignment horizontal="right" vertical="center" wrapText="1"/>
    </xf>
    <xf numFmtId="0" fontId="48" fillId="0" borderId="31" xfId="0" applyFont="1" applyBorder="1" applyAlignment="1" applyProtection="1">
      <alignment horizontal="right" vertical="center" wrapText="1"/>
    </xf>
    <xf numFmtId="0" fontId="6" fillId="0" borderId="36" xfId="0" applyFont="1" applyBorder="1" applyAlignment="1" applyProtection="1">
      <alignment horizontal="distributed" vertical="center" justifyLastLine="1"/>
    </xf>
    <xf numFmtId="0" fontId="6" fillId="0" borderId="0" xfId="0" applyFont="1" applyBorder="1" applyAlignment="1" applyProtection="1">
      <alignment horizontal="distributed" vertical="center" justifyLastLine="1"/>
    </xf>
    <xf numFmtId="0" fontId="6" fillId="0" borderId="13" xfId="0" applyFont="1" applyBorder="1" applyAlignment="1" applyProtection="1">
      <alignment horizontal="distributed" vertical="center" justifyLastLine="1"/>
    </xf>
    <xf numFmtId="0" fontId="6" fillId="0" borderId="11" xfId="0" applyFont="1" applyBorder="1" applyAlignment="1" applyProtection="1">
      <alignment horizontal="center" vertical="center" wrapText="1"/>
    </xf>
    <xf numFmtId="0" fontId="6" fillId="0" borderId="164" xfId="0" applyFont="1" applyBorder="1" applyAlignment="1" applyProtection="1">
      <alignment horizontal="center" vertical="center" wrapText="1"/>
    </xf>
    <xf numFmtId="0" fontId="49" fillId="0" borderId="0" xfId="0" applyFont="1" applyAlignment="1" applyProtection="1">
      <alignment vertical="center"/>
    </xf>
    <xf numFmtId="0" fontId="10" fillId="0" borderId="0" xfId="0" applyFont="1" applyAlignment="1" applyProtection="1">
      <alignment horizontal="left" vertical="center"/>
    </xf>
    <xf numFmtId="0" fontId="6" fillId="0" borderId="8"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4" xfId="0" applyFont="1" applyBorder="1" applyAlignment="1" applyProtection="1">
      <alignment horizontal="center" vertical="center" wrapText="1"/>
    </xf>
    <xf numFmtId="0" fontId="6" fillId="0" borderId="7" xfId="0" applyFont="1" applyBorder="1" applyAlignment="1" applyProtection="1">
      <alignment horizontal="center" vertical="center" wrapText="1"/>
    </xf>
  </cellXfs>
  <cellStyles count="5">
    <cellStyle name="桁区切り" xfId="4" builtinId="6"/>
    <cellStyle name="桁区切り 2" xfId="2"/>
    <cellStyle name="通貨 2" xfId="3"/>
    <cellStyle name="標準" xfId="0" builtinId="0"/>
    <cellStyle name="標準 2" xfId="1"/>
  </cellStyles>
  <dxfs count="12">
    <dxf>
      <font>
        <b val="0"/>
        <i val="0"/>
        <strike val="0"/>
        <condense val="0"/>
        <extend val="0"/>
        <outline val="0"/>
        <shadow val="0"/>
        <u val="none"/>
        <vertAlign val="baseline"/>
        <sz val="11"/>
        <color auto="1"/>
        <name val="HGｺﾞｼｯｸM"/>
        <scheme val="none"/>
      </font>
      <numFmt numFmtId="0" formatCode="General"/>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1"/>
        <color auto="1"/>
        <name val="HGｺﾞｼｯｸM"/>
        <scheme val="none"/>
      </font>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1"/>
        <color auto="1"/>
        <name val="HGｺﾞｼｯｸM"/>
        <scheme val="none"/>
      </font>
      <numFmt numFmtId="0" formatCode="General"/>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auto="1"/>
        <name val="HGｺﾞｼｯｸM"/>
        <scheme val="none"/>
      </font>
      <numFmt numFmtId="0" formatCode="General"/>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auto="1"/>
        <name val="HGｺﾞｼｯｸM"/>
        <scheme val="none"/>
      </font>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auto="1"/>
        <name val="HGｺﾞｼｯｸM"/>
        <scheme val="none"/>
      </font>
      <numFmt numFmtId="0" formatCode="General"/>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8"/>
        <color theme="1"/>
        <name val="HGｺﾞｼｯｸM"/>
        <scheme val="none"/>
      </font>
      <numFmt numFmtId="0" formatCode="General"/>
      <alignment horizontal="general" vertical="center" textRotation="0" wrapText="0" indent="0" justifyLastLine="0" shrinkToFit="1" readingOrder="0"/>
      <protection locked="1" hidden="0"/>
    </dxf>
    <dxf>
      <font>
        <b val="0"/>
        <i val="0"/>
        <strike val="0"/>
        <condense val="0"/>
        <extend val="0"/>
        <outline val="0"/>
        <shadow val="0"/>
        <u val="none"/>
        <vertAlign val="baseline"/>
        <sz val="8"/>
        <color theme="1"/>
        <name val="HGｺﾞｼｯｸM"/>
        <scheme val="none"/>
      </font>
      <alignment horizontal="general" vertical="center" textRotation="0" wrapText="0" indent="0" justifyLastLine="0" shrinkToFit="1" readingOrder="0"/>
      <protection locked="1" hidden="0"/>
    </dxf>
    <dxf>
      <font>
        <b val="0"/>
        <i val="0"/>
        <strike val="0"/>
        <condense val="0"/>
        <extend val="0"/>
        <outline val="0"/>
        <shadow val="0"/>
        <u val="none"/>
        <vertAlign val="baseline"/>
        <sz val="8"/>
        <color auto="1"/>
        <name val="HGｺﾞｼｯｸM"/>
        <scheme val="none"/>
      </font>
      <numFmt numFmtId="0" formatCode="General"/>
      <fill>
        <patternFill patternType="solid">
          <fgColor indexed="64"/>
          <bgColor theme="9" tint="0.79998168889431442"/>
        </patternFill>
      </fill>
      <alignment horizontal="general" vertical="center" textRotation="0" wrapText="0" indent="0" justifyLastLine="0" shrinkToFit="1" readingOrder="0"/>
      <protection locked="1" hidden="0"/>
    </dxf>
    <dxf>
      <font>
        <b val="0"/>
        <i val="0"/>
        <strike val="0"/>
        <condense val="0"/>
        <extend val="0"/>
        <outline val="0"/>
        <shadow val="0"/>
        <u val="none"/>
        <vertAlign val="baseline"/>
        <sz val="8"/>
        <color theme="1"/>
        <name val="HGｺﾞｼｯｸM"/>
        <scheme val="none"/>
      </font>
      <numFmt numFmtId="0" formatCode="General"/>
      <alignment horizontal="general" vertical="center" textRotation="0" wrapText="0" indent="0" justifyLastLine="0" shrinkToFit="1" readingOrder="0"/>
      <protection locked="1" hidden="0"/>
    </dxf>
    <dxf>
      <font>
        <b val="0"/>
        <i val="0"/>
        <strike val="0"/>
        <condense val="0"/>
        <extend val="0"/>
        <outline val="0"/>
        <shadow val="0"/>
        <u val="none"/>
        <vertAlign val="baseline"/>
        <sz val="8"/>
        <color theme="1"/>
        <name val="HGｺﾞｼｯｸM"/>
        <scheme val="none"/>
      </font>
      <alignment horizontal="general" vertical="center" textRotation="0" wrapText="0" indent="0" justifyLastLine="0" shrinkToFit="1" readingOrder="0"/>
      <protection locked="1" hidden="0"/>
    </dxf>
    <dxf>
      <font>
        <b val="0"/>
        <i val="0"/>
        <strike val="0"/>
        <condense val="0"/>
        <extend val="0"/>
        <outline val="0"/>
        <shadow val="0"/>
        <u val="none"/>
        <vertAlign val="baseline"/>
        <sz val="8"/>
        <color auto="1"/>
        <name val="HGｺﾞｼｯｸM"/>
        <scheme val="none"/>
      </font>
      <numFmt numFmtId="0" formatCode="General"/>
      <fill>
        <patternFill patternType="solid">
          <fgColor indexed="64"/>
          <bgColor theme="9" tint="0.79998168889431442"/>
        </patternFill>
      </fill>
      <alignment horizontal="general" vertical="center" textRotation="0" wrapText="0" indent="0" justifyLastLine="0" shrinkToFit="1" readingOrder="0"/>
      <protection locked="1" hidden="0"/>
    </dxf>
  </dxfs>
  <tableStyles count="0" defaultTableStyle="TableStyleMedium2" defaultPivotStyle="PivotStyleMedium9"/>
  <colors>
    <mruColors>
      <color rgb="FFCCFFFF"/>
      <color rgb="FFFFFF99"/>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5</xdr:col>
      <xdr:colOff>34528</xdr:colOff>
      <xdr:row>2</xdr:row>
      <xdr:rowOff>47625</xdr:rowOff>
    </xdr:from>
    <xdr:to>
      <xdr:col>7</xdr:col>
      <xdr:colOff>22623</xdr:colOff>
      <xdr:row>2</xdr:row>
      <xdr:rowOff>47625</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rot="5400000">
          <a:off x="542926" y="329802"/>
          <a:ext cx="0" cy="83345"/>
        </a:xfrm>
        <a:prstGeom prst="rightArrow">
          <a:avLst/>
        </a:prstGeom>
        <a:pattFill prst="dkHorz">
          <a:fgClr>
            <a:srgbClr val="4F81BD"/>
          </a:fgClr>
          <a:bgClr>
            <a:schemeClr val="bg1"/>
          </a:bgClr>
        </a:patt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119</xdr:col>
      <xdr:colOff>14653</xdr:colOff>
      <xdr:row>36</xdr:row>
      <xdr:rowOff>117231</xdr:rowOff>
    </xdr:from>
    <xdr:to>
      <xdr:col>120</xdr:col>
      <xdr:colOff>45924</xdr:colOff>
      <xdr:row>37</xdr:row>
      <xdr:rowOff>10775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910628" y="4889256"/>
          <a:ext cx="78896" cy="84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latin typeface="HGP創英角ｺﾞｼｯｸUB" pitchFamily="50" charset="-128"/>
              <a:ea typeface="HGP創英角ｺﾞｼｯｸUB" pitchFamily="50" charset="-128"/>
            </a:rPr>
            <a:t>・</a:t>
          </a:r>
        </a:p>
      </xdr:txBody>
    </xdr:sp>
    <xdr:clientData/>
  </xdr:twoCellAnchor>
  <xdr:twoCellAnchor>
    <xdr:from>
      <xdr:col>124</xdr:col>
      <xdr:colOff>13188</xdr:colOff>
      <xdr:row>36</xdr:row>
      <xdr:rowOff>115766</xdr:rowOff>
    </xdr:from>
    <xdr:to>
      <xdr:col>125</xdr:col>
      <xdr:colOff>44459</xdr:colOff>
      <xdr:row>37</xdr:row>
      <xdr:rowOff>9310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147288" y="4887791"/>
          <a:ext cx="78896" cy="84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latin typeface="HGP創英角ｺﾞｼｯｸUB" pitchFamily="50" charset="-128"/>
              <a:ea typeface="HGP創英角ｺﾞｼｯｸUB" pitchFamily="50" charset="-128"/>
            </a:rPr>
            <a:t>・</a:t>
          </a:r>
        </a:p>
      </xdr:txBody>
    </xdr:sp>
    <xdr:clientData/>
  </xdr:twoCellAnchor>
  <xdr:twoCellAnchor>
    <xdr:from>
      <xdr:col>92</xdr:col>
      <xdr:colOff>14654</xdr:colOff>
      <xdr:row>52</xdr:row>
      <xdr:rowOff>139212</xdr:rowOff>
    </xdr:from>
    <xdr:to>
      <xdr:col>93</xdr:col>
      <xdr:colOff>45926</xdr:colOff>
      <xdr:row>53</xdr:row>
      <xdr:rowOff>10775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624754" y="8892687"/>
          <a:ext cx="78897" cy="811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latin typeface="HGP創英角ｺﾞｼｯｸUB" pitchFamily="50" charset="-128"/>
              <a:ea typeface="HGP創英角ｺﾞｼｯｸUB" pitchFamily="50" charset="-128"/>
            </a:rPr>
            <a:t>・</a:t>
          </a:r>
        </a:p>
      </xdr:txBody>
    </xdr:sp>
    <xdr:clientData/>
  </xdr:twoCellAnchor>
  <xdr:twoCellAnchor>
    <xdr:from>
      <xdr:col>99</xdr:col>
      <xdr:colOff>13189</xdr:colOff>
      <xdr:row>52</xdr:row>
      <xdr:rowOff>137747</xdr:rowOff>
    </xdr:from>
    <xdr:to>
      <xdr:col>100</xdr:col>
      <xdr:colOff>44461</xdr:colOff>
      <xdr:row>53</xdr:row>
      <xdr:rowOff>9310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4958252" y="8765810"/>
          <a:ext cx="78897" cy="77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latin typeface="HGP創英角ｺﾞｼｯｸUB" pitchFamily="50" charset="-128"/>
              <a:ea typeface="HGP創英角ｺﾞｼｯｸUB" pitchFamily="50" charset="-128"/>
            </a:rPr>
            <a:t>・</a:t>
          </a:r>
        </a:p>
      </xdr:txBody>
    </xdr:sp>
    <xdr:clientData/>
  </xdr:twoCellAnchor>
  <xdr:twoCellAnchor>
    <xdr:from>
      <xdr:col>70</xdr:col>
      <xdr:colOff>44824</xdr:colOff>
      <xdr:row>59</xdr:row>
      <xdr:rowOff>0</xdr:rowOff>
    </xdr:from>
    <xdr:to>
      <xdr:col>70</xdr:col>
      <xdr:colOff>44824</xdr:colOff>
      <xdr:row>59</xdr:row>
      <xdr:rowOff>930</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a:xfrm>
          <a:off x="3607174" y="9801225"/>
          <a:ext cx="0" cy="93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44824</xdr:colOff>
      <xdr:row>59</xdr:row>
      <xdr:rowOff>0</xdr:rowOff>
    </xdr:from>
    <xdr:to>
      <xdr:col>79</xdr:col>
      <xdr:colOff>44824</xdr:colOff>
      <xdr:row>59</xdr:row>
      <xdr:rowOff>930</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a:off x="4035799" y="9801225"/>
          <a:ext cx="0" cy="93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44824</xdr:colOff>
      <xdr:row>59</xdr:row>
      <xdr:rowOff>0</xdr:rowOff>
    </xdr:from>
    <xdr:to>
      <xdr:col>61</xdr:col>
      <xdr:colOff>44824</xdr:colOff>
      <xdr:row>59</xdr:row>
      <xdr:rowOff>1922</xdr:rowOff>
    </xdr:to>
    <xdr:cxnSp macro="">
      <xdr:nvCxnSpPr>
        <xdr:cNvPr id="25" name="直線コネクタ 24">
          <a:extLst>
            <a:ext uri="{FF2B5EF4-FFF2-40B4-BE49-F238E27FC236}">
              <a16:creationId xmlns:a16="http://schemas.microsoft.com/office/drawing/2014/main" id="{00000000-0008-0000-0000-000019000000}"/>
            </a:ext>
          </a:extLst>
        </xdr:cNvPr>
        <xdr:cNvCxnSpPr/>
      </xdr:nvCxnSpPr>
      <xdr:spPr>
        <a:xfrm>
          <a:off x="3178549" y="9801225"/>
          <a:ext cx="0" cy="192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44824</xdr:colOff>
      <xdr:row>59</xdr:row>
      <xdr:rowOff>0</xdr:rowOff>
    </xdr:from>
    <xdr:to>
      <xdr:col>73</xdr:col>
      <xdr:colOff>44824</xdr:colOff>
      <xdr:row>59</xdr:row>
      <xdr:rowOff>1922</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a:off x="3750049" y="9801225"/>
          <a:ext cx="0" cy="192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109</xdr:col>
      <xdr:colOff>10028</xdr:colOff>
      <xdr:row>58</xdr:row>
      <xdr:rowOff>30075</xdr:rowOff>
    </xdr:from>
    <xdr:to>
      <xdr:col>110</xdr:col>
      <xdr:colOff>41300</xdr:colOff>
      <xdr:row>59</xdr:row>
      <xdr:rowOff>0</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5429753" y="9726525"/>
          <a:ext cx="78897" cy="74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latin typeface="HGP創英角ｺﾞｼｯｸUB" pitchFamily="50" charset="-128"/>
              <a:ea typeface="HGP創英角ｺﾞｼｯｸUB" pitchFamily="50" charset="-128"/>
            </a:rPr>
            <a:t>・</a:t>
          </a:r>
        </a:p>
      </xdr:txBody>
    </xdr:sp>
    <xdr:clientData/>
  </xdr:twoCellAnchor>
  <xdr:twoCellAnchor>
    <xdr:from>
      <xdr:col>114</xdr:col>
      <xdr:colOff>7017</xdr:colOff>
      <xdr:row>58</xdr:row>
      <xdr:rowOff>22059</xdr:rowOff>
    </xdr:from>
    <xdr:to>
      <xdr:col>115</xdr:col>
      <xdr:colOff>38289</xdr:colOff>
      <xdr:row>58</xdr:row>
      <xdr:rowOff>104175</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664867" y="9718509"/>
          <a:ext cx="78897" cy="821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latin typeface="HGP創英角ｺﾞｼｯｸUB" pitchFamily="50" charset="-128"/>
              <a:ea typeface="HGP創英角ｺﾞｼｯｸUB" pitchFamily="50" charset="-128"/>
            </a:rPr>
            <a:t>・</a:t>
          </a:r>
        </a:p>
      </xdr:txBody>
    </xdr:sp>
    <xdr:clientData/>
  </xdr:twoCellAnchor>
  <xdr:twoCellAnchor>
    <xdr:from>
      <xdr:col>114</xdr:col>
      <xdr:colOff>7017</xdr:colOff>
      <xdr:row>59</xdr:row>
      <xdr:rowOff>0</xdr:rowOff>
    </xdr:from>
    <xdr:to>
      <xdr:col>115</xdr:col>
      <xdr:colOff>38289</xdr:colOff>
      <xdr:row>59</xdr:row>
      <xdr:rowOff>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5664867" y="9801225"/>
          <a:ext cx="78897"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latin typeface="HGP創英角ｺﾞｼｯｸUB" pitchFamily="50" charset="-128"/>
              <a:ea typeface="HGP創英角ｺﾞｼｯｸUB" pitchFamily="50" charset="-128"/>
            </a:rPr>
            <a:t>・</a:t>
          </a:r>
        </a:p>
      </xdr:txBody>
    </xdr:sp>
    <xdr:clientData/>
  </xdr:twoCellAnchor>
  <xdr:twoCellAnchor>
    <xdr:from>
      <xdr:col>109</xdr:col>
      <xdr:colOff>10028</xdr:colOff>
      <xdr:row>60</xdr:row>
      <xdr:rowOff>30075</xdr:rowOff>
    </xdr:from>
    <xdr:to>
      <xdr:col>110</xdr:col>
      <xdr:colOff>41300</xdr:colOff>
      <xdr:row>61</xdr:row>
      <xdr:rowOff>6915</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5429753" y="9936075"/>
          <a:ext cx="78897" cy="816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latin typeface="HGP創英角ｺﾞｼｯｸUB" pitchFamily="50" charset="-128"/>
              <a:ea typeface="HGP創英角ｺﾞｼｯｸUB" pitchFamily="50" charset="-128"/>
            </a:rPr>
            <a:t>・</a:t>
          </a:r>
        </a:p>
      </xdr:txBody>
    </xdr:sp>
    <xdr:clientData/>
  </xdr:twoCellAnchor>
  <xdr:twoCellAnchor>
    <xdr:from>
      <xdr:col>114</xdr:col>
      <xdr:colOff>7017</xdr:colOff>
      <xdr:row>60</xdr:row>
      <xdr:rowOff>22059</xdr:rowOff>
    </xdr:from>
    <xdr:to>
      <xdr:col>115</xdr:col>
      <xdr:colOff>38289</xdr:colOff>
      <xdr:row>60</xdr:row>
      <xdr:rowOff>104175</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5664867" y="9928059"/>
          <a:ext cx="78897" cy="821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latin typeface="HGP創英角ｺﾞｼｯｸUB" pitchFamily="50" charset="-128"/>
              <a:ea typeface="HGP創英角ｺﾞｼｯｸUB" pitchFamily="50" charset="-128"/>
            </a:rPr>
            <a:t>・</a:t>
          </a:r>
        </a:p>
      </xdr:txBody>
    </xdr:sp>
    <xdr:clientData/>
  </xdr:twoCellAnchor>
  <xdr:twoCellAnchor>
    <xdr:from>
      <xdr:col>109</xdr:col>
      <xdr:colOff>10028</xdr:colOff>
      <xdr:row>62</xdr:row>
      <xdr:rowOff>30075</xdr:rowOff>
    </xdr:from>
    <xdr:to>
      <xdr:col>110</xdr:col>
      <xdr:colOff>41300</xdr:colOff>
      <xdr:row>63</xdr:row>
      <xdr:rowOff>6915</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5429753" y="10145625"/>
          <a:ext cx="78897" cy="816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latin typeface="HGP創英角ｺﾞｼｯｸUB" pitchFamily="50" charset="-128"/>
              <a:ea typeface="HGP創英角ｺﾞｼｯｸUB" pitchFamily="50" charset="-128"/>
            </a:rPr>
            <a:t>・</a:t>
          </a:r>
        </a:p>
      </xdr:txBody>
    </xdr:sp>
    <xdr:clientData/>
  </xdr:twoCellAnchor>
  <xdr:twoCellAnchor>
    <xdr:from>
      <xdr:col>114</xdr:col>
      <xdr:colOff>7017</xdr:colOff>
      <xdr:row>62</xdr:row>
      <xdr:rowOff>22059</xdr:rowOff>
    </xdr:from>
    <xdr:to>
      <xdr:col>115</xdr:col>
      <xdr:colOff>38289</xdr:colOff>
      <xdr:row>62</xdr:row>
      <xdr:rowOff>104175</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5664867" y="10137609"/>
          <a:ext cx="78897" cy="821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latin typeface="HGP創英角ｺﾞｼｯｸUB" pitchFamily="50" charset="-128"/>
              <a:ea typeface="HGP創英角ｺﾞｼｯｸUB" pitchFamily="50" charset="-128"/>
            </a:rPr>
            <a:t>・</a:t>
          </a:r>
        </a:p>
      </xdr:txBody>
    </xdr:sp>
    <xdr:clientData/>
  </xdr:twoCellAnchor>
  <xdr:twoCellAnchor>
    <xdr:from>
      <xdr:col>109</xdr:col>
      <xdr:colOff>10028</xdr:colOff>
      <xdr:row>64</xdr:row>
      <xdr:rowOff>30075</xdr:rowOff>
    </xdr:from>
    <xdr:to>
      <xdr:col>110</xdr:col>
      <xdr:colOff>41300</xdr:colOff>
      <xdr:row>65</xdr:row>
      <xdr:rowOff>6915</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5429753" y="10355175"/>
          <a:ext cx="78897" cy="816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latin typeface="HGP創英角ｺﾞｼｯｸUB" pitchFamily="50" charset="-128"/>
              <a:ea typeface="HGP創英角ｺﾞｼｯｸUB" pitchFamily="50" charset="-128"/>
            </a:rPr>
            <a:t>・</a:t>
          </a:r>
        </a:p>
      </xdr:txBody>
    </xdr:sp>
    <xdr:clientData/>
  </xdr:twoCellAnchor>
  <xdr:twoCellAnchor>
    <xdr:from>
      <xdr:col>114</xdr:col>
      <xdr:colOff>7017</xdr:colOff>
      <xdr:row>64</xdr:row>
      <xdr:rowOff>22059</xdr:rowOff>
    </xdr:from>
    <xdr:to>
      <xdr:col>115</xdr:col>
      <xdr:colOff>38289</xdr:colOff>
      <xdr:row>64</xdr:row>
      <xdr:rowOff>104175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5664867" y="10347159"/>
          <a:ext cx="78897" cy="821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latin typeface="HGP創英角ｺﾞｼｯｸUB" pitchFamily="50" charset="-128"/>
              <a:ea typeface="HGP創英角ｺﾞｼｯｸUB" pitchFamily="50" charset="-128"/>
            </a:rPr>
            <a:t>・</a:t>
          </a:r>
        </a:p>
      </xdr:txBody>
    </xdr:sp>
    <xdr:clientData/>
  </xdr:twoCellAnchor>
  <xdr:twoCellAnchor>
    <xdr:from>
      <xdr:col>109</xdr:col>
      <xdr:colOff>10028</xdr:colOff>
      <xdr:row>66</xdr:row>
      <xdr:rowOff>30075</xdr:rowOff>
    </xdr:from>
    <xdr:to>
      <xdr:col>110</xdr:col>
      <xdr:colOff>41300</xdr:colOff>
      <xdr:row>67</xdr:row>
      <xdr:rowOff>6915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5429753" y="10564725"/>
          <a:ext cx="78897" cy="816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latin typeface="HGP創英角ｺﾞｼｯｸUB" pitchFamily="50" charset="-128"/>
              <a:ea typeface="HGP創英角ｺﾞｼｯｸUB" pitchFamily="50" charset="-128"/>
            </a:rPr>
            <a:t>・</a:t>
          </a:r>
        </a:p>
      </xdr:txBody>
    </xdr:sp>
    <xdr:clientData/>
  </xdr:twoCellAnchor>
  <xdr:twoCellAnchor>
    <xdr:from>
      <xdr:col>114</xdr:col>
      <xdr:colOff>7017</xdr:colOff>
      <xdr:row>66</xdr:row>
      <xdr:rowOff>22059</xdr:rowOff>
    </xdr:from>
    <xdr:to>
      <xdr:col>115</xdr:col>
      <xdr:colOff>38289</xdr:colOff>
      <xdr:row>66</xdr:row>
      <xdr:rowOff>104175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664867" y="10556709"/>
          <a:ext cx="78897" cy="821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latin typeface="HGP創英角ｺﾞｼｯｸUB" pitchFamily="50" charset="-128"/>
              <a:ea typeface="HGP創英角ｺﾞｼｯｸUB" pitchFamily="50" charset="-128"/>
            </a:rPr>
            <a:t>・</a:t>
          </a:r>
        </a:p>
      </xdr:txBody>
    </xdr:sp>
    <xdr:clientData/>
  </xdr:twoCellAnchor>
  <xdr:twoCellAnchor>
    <xdr:from>
      <xdr:col>109</xdr:col>
      <xdr:colOff>10028</xdr:colOff>
      <xdr:row>66</xdr:row>
      <xdr:rowOff>30075</xdr:rowOff>
    </xdr:from>
    <xdr:to>
      <xdr:col>110</xdr:col>
      <xdr:colOff>41300</xdr:colOff>
      <xdr:row>67</xdr:row>
      <xdr:rowOff>6915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5429753" y="10564725"/>
          <a:ext cx="78897" cy="816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latin typeface="HGP創英角ｺﾞｼｯｸUB" pitchFamily="50" charset="-128"/>
              <a:ea typeface="HGP創英角ｺﾞｼｯｸUB" pitchFamily="50" charset="-128"/>
            </a:rPr>
            <a:t>・</a:t>
          </a:r>
        </a:p>
      </xdr:txBody>
    </xdr:sp>
    <xdr:clientData/>
  </xdr:twoCellAnchor>
  <xdr:twoCellAnchor>
    <xdr:from>
      <xdr:col>109</xdr:col>
      <xdr:colOff>10028</xdr:colOff>
      <xdr:row>68</xdr:row>
      <xdr:rowOff>30075</xdr:rowOff>
    </xdr:from>
    <xdr:to>
      <xdr:col>110</xdr:col>
      <xdr:colOff>41300</xdr:colOff>
      <xdr:row>69</xdr:row>
      <xdr:rowOff>6915</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5429753" y="10774275"/>
          <a:ext cx="78897" cy="816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latin typeface="HGP創英角ｺﾞｼｯｸUB" pitchFamily="50" charset="-128"/>
              <a:ea typeface="HGP創英角ｺﾞｼｯｸUB" pitchFamily="50" charset="-128"/>
            </a:rPr>
            <a:t>・</a:t>
          </a:r>
        </a:p>
      </xdr:txBody>
    </xdr:sp>
    <xdr:clientData/>
  </xdr:twoCellAnchor>
  <xdr:twoCellAnchor>
    <xdr:from>
      <xdr:col>114</xdr:col>
      <xdr:colOff>7017</xdr:colOff>
      <xdr:row>68</xdr:row>
      <xdr:rowOff>22059</xdr:rowOff>
    </xdr:from>
    <xdr:to>
      <xdr:col>115</xdr:col>
      <xdr:colOff>38289</xdr:colOff>
      <xdr:row>68</xdr:row>
      <xdr:rowOff>104175</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5664867" y="10766259"/>
          <a:ext cx="78897" cy="821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latin typeface="HGP創英角ｺﾞｼｯｸUB" pitchFamily="50" charset="-128"/>
              <a:ea typeface="HGP創英角ｺﾞｼｯｸUB" pitchFamily="50" charset="-128"/>
            </a:rPr>
            <a:t>・</a:t>
          </a:r>
        </a:p>
      </xdr:txBody>
    </xdr:sp>
    <xdr:clientData/>
  </xdr:twoCellAnchor>
  <xdr:twoCellAnchor>
    <xdr:from>
      <xdr:col>150</xdr:col>
      <xdr:colOff>290632</xdr:colOff>
      <xdr:row>28</xdr:row>
      <xdr:rowOff>15875</xdr:rowOff>
    </xdr:from>
    <xdr:to>
      <xdr:col>151</xdr:col>
      <xdr:colOff>564173</xdr:colOff>
      <xdr:row>29</xdr:row>
      <xdr:rowOff>0</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8225690" y="3833202"/>
          <a:ext cx="566618" cy="196606"/>
        </a:xfrm>
        <a:prstGeom prst="rect">
          <a:avLst/>
        </a:prstGeom>
        <a:noFill/>
        <a:ln w="12700" cap="flat" cmpd="sng" algn="ctr">
          <a:solidFill>
            <a:srgbClr val="FF0000"/>
          </a:solidFill>
          <a:prstDash val="solid"/>
        </a:ln>
        <a:effectLst/>
      </xdr:spPr>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151</xdr:col>
      <xdr:colOff>12211</xdr:colOff>
      <xdr:row>40</xdr:row>
      <xdr:rowOff>212480</xdr:rowOff>
    </xdr:from>
    <xdr:to>
      <xdr:col>152</xdr:col>
      <xdr:colOff>395653</xdr:colOff>
      <xdr:row>43</xdr:row>
      <xdr:rowOff>0</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8240346" y="5956788"/>
          <a:ext cx="962269" cy="205154"/>
        </a:xfrm>
        <a:prstGeom prst="rect">
          <a:avLst/>
        </a:prstGeom>
        <a:noFill/>
        <a:ln w="12700" cap="flat" cmpd="sng" algn="ctr">
          <a:solidFill>
            <a:srgbClr val="FF0000"/>
          </a:solidFill>
          <a:prstDash val="solid"/>
        </a:ln>
        <a:effectLst/>
      </xdr:spPr>
      <xdr:txBody>
        <a:bodyPr vertOverflow="clip" horzOverflow="clip" rtlCol="0" anchor="ctr" anchorCtr="0"/>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151</xdr:col>
      <xdr:colOff>610</xdr:colOff>
      <xdr:row>48</xdr:row>
      <xdr:rowOff>7935</xdr:rowOff>
    </xdr:from>
    <xdr:to>
      <xdr:col>152</xdr:col>
      <xdr:colOff>410306</xdr:colOff>
      <xdr:row>49</xdr:row>
      <xdr:rowOff>7326</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8228745" y="7166339"/>
          <a:ext cx="988523" cy="189891"/>
        </a:xfrm>
        <a:prstGeom prst="rect">
          <a:avLst/>
        </a:prstGeom>
        <a:noFill/>
        <a:ln w="12700" cap="flat" cmpd="sng" algn="ctr">
          <a:solidFill>
            <a:srgbClr val="FF0000"/>
          </a:solidFill>
          <a:prstDash val="solid"/>
        </a:ln>
        <a:effectLst/>
      </xdr:spPr>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151</xdr:col>
      <xdr:colOff>6716</xdr:colOff>
      <xdr:row>50</xdr:row>
      <xdr:rowOff>1831</xdr:rowOff>
    </xdr:from>
    <xdr:to>
      <xdr:col>152</xdr:col>
      <xdr:colOff>278423</xdr:colOff>
      <xdr:row>51</xdr:row>
      <xdr:rowOff>7327</xdr:rowOff>
    </xdr:to>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8234851" y="7563216"/>
          <a:ext cx="850534" cy="217976"/>
        </a:xfrm>
        <a:prstGeom prst="rect">
          <a:avLst/>
        </a:prstGeom>
        <a:noFill/>
        <a:ln w="12700" cap="flat" cmpd="sng" algn="ctr">
          <a:solidFill>
            <a:srgbClr val="FF0000"/>
          </a:solidFill>
          <a:prstDash val="solid"/>
        </a:ln>
        <a:effectLst/>
      </xdr:spPr>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151</xdr:col>
      <xdr:colOff>6716</xdr:colOff>
      <xdr:row>55</xdr:row>
      <xdr:rowOff>10379</xdr:rowOff>
    </xdr:from>
    <xdr:to>
      <xdr:col>152</xdr:col>
      <xdr:colOff>256443</xdr:colOff>
      <xdr:row>56</xdr:row>
      <xdr:rowOff>0</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8234851" y="8414360"/>
          <a:ext cx="828554" cy="202102"/>
        </a:xfrm>
        <a:prstGeom prst="rect">
          <a:avLst/>
        </a:prstGeom>
        <a:noFill/>
        <a:ln w="12700" cap="flat" cmpd="sng" algn="ctr">
          <a:solidFill>
            <a:srgbClr val="FF0000"/>
          </a:solidFill>
          <a:prstDash val="solid"/>
        </a:ln>
        <a:effectLst/>
      </xdr:spPr>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151</xdr:col>
      <xdr:colOff>0</xdr:colOff>
      <xdr:row>58</xdr:row>
      <xdr:rowOff>7327</xdr:rowOff>
    </xdr:from>
    <xdr:to>
      <xdr:col>152</xdr:col>
      <xdr:colOff>131884</xdr:colOff>
      <xdr:row>60</xdr:row>
      <xdr:rowOff>7938</xdr:rowOff>
    </xdr:to>
    <xdr:sp macro="" textlink="">
      <xdr:nvSpPr>
        <xdr:cNvPr id="123" name="正方形/長方形 122">
          <a:extLst>
            <a:ext uri="{FF2B5EF4-FFF2-40B4-BE49-F238E27FC236}">
              <a16:creationId xmlns:a16="http://schemas.microsoft.com/office/drawing/2014/main" id="{00000000-0008-0000-0000-00007B000000}"/>
            </a:ext>
          </a:extLst>
        </xdr:cNvPr>
        <xdr:cNvSpPr/>
      </xdr:nvSpPr>
      <xdr:spPr>
        <a:xfrm>
          <a:off x="8228135" y="8938846"/>
          <a:ext cx="710711" cy="205765"/>
        </a:xfrm>
        <a:prstGeom prst="rect">
          <a:avLst/>
        </a:prstGeom>
        <a:noFill/>
        <a:ln w="12700" cap="flat" cmpd="sng" algn="ctr">
          <a:solidFill>
            <a:srgbClr val="FF0000"/>
          </a:solidFill>
          <a:prstDash val="solid"/>
        </a:ln>
        <a:effectLst/>
      </xdr:spPr>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151</xdr:col>
      <xdr:colOff>1587</xdr:colOff>
      <xdr:row>74</xdr:row>
      <xdr:rowOff>4762</xdr:rowOff>
    </xdr:from>
    <xdr:to>
      <xdr:col>152</xdr:col>
      <xdr:colOff>14654</xdr:colOff>
      <xdr:row>74</xdr:row>
      <xdr:rowOff>205154</xdr:rowOff>
    </xdr:to>
    <xdr:sp macro="" textlink="">
      <xdr:nvSpPr>
        <xdr:cNvPr id="125" name="正方形/長方形 124">
          <a:extLst>
            <a:ext uri="{FF2B5EF4-FFF2-40B4-BE49-F238E27FC236}">
              <a16:creationId xmlns:a16="http://schemas.microsoft.com/office/drawing/2014/main" id="{00000000-0008-0000-0000-00007D000000}"/>
            </a:ext>
          </a:extLst>
        </xdr:cNvPr>
        <xdr:cNvSpPr/>
      </xdr:nvSpPr>
      <xdr:spPr>
        <a:xfrm>
          <a:off x="8229722" y="11127031"/>
          <a:ext cx="591894" cy="200392"/>
        </a:xfrm>
        <a:prstGeom prst="rect">
          <a:avLst/>
        </a:prstGeom>
        <a:noFill/>
        <a:ln w="12700" cap="flat" cmpd="sng" algn="ctr">
          <a:solidFill>
            <a:srgbClr val="FF0000"/>
          </a:solidFill>
          <a:prstDash val="solid"/>
        </a:ln>
        <a:effectLst/>
      </xdr:spPr>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42</xdr:col>
      <xdr:colOff>14654</xdr:colOff>
      <xdr:row>72</xdr:row>
      <xdr:rowOff>139211</xdr:rowOff>
    </xdr:from>
    <xdr:to>
      <xdr:col>44</xdr:col>
      <xdr:colOff>1476</xdr:colOff>
      <xdr:row>73</xdr:row>
      <xdr:rowOff>10774</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2245092" y="5854211"/>
          <a:ext cx="82072" cy="77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latin typeface="HGP創英角ｺﾞｼｯｸUB" pitchFamily="50" charset="-128"/>
              <a:ea typeface="HGP創英角ｺﾞｼｯｸUB" pitchFamily="50" charset="-128"/>
            </a:rPr>
            <a:t>・</a:t>
          </a:r>
        </a:p>
      </xdr:txBody>
    </xdr:sp>
    <xdr:clientData/>
  </xdr:twoCellAnchor>
  <xdr:twoCellAnchor>
    <xdr:from>
      <xdr:col>42</xdr:col>
      <xdr:colOff>13190</xdr:colOff>
      <xdr:row>72</xdr:row>
      <xdr:rowOff>137744</xdr:rowOff>
    </xdr:from>
    <xdr:to>
      <xdr:col>44</xdr:col>
      <xdr:colOff>11</xdr:colOff>
      <xdr:row>73</xdr:row>
      <xdr:rowOff>9307</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2243628" y="5852744"/>
          <a:ext cx="82071" cy="77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latin typeface="HGP創英角ｺﾞｼｯｸUB" pitchFamily="50" charset="-128"/>
              <a:ea typeface="HGP創英角ｺﾞｼｯｸUB" pitchFamily="50" charset="-128"/>
            </a:rPr>
            <a:t>・</a:t>
          </a:r>
        </a:p>
      </xdr:txBody>
    </xdr:sp>
    <xdr:clientData/>
  </xdr:twoCellAnchor>
  <xdr:twoCellAnchor>
    <xdr:from>
      <xdr:col>46</xdr:col>
      <xdr:colOff>13190</xdr:colOff>
      <xdr:row>72</xdr:row>
      <xdr:rowOff>137744</xdr:rowOff>
    </xdr:from>
    <xdr:to>
      <xdr:col>48</xdr:col>
      <xdr:colOff>11</xdr:colOff>
      <xdr:row>73</xdr:row>
      <xdr:rowOff>9307</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2434128" y="5852744"/>
          <a:ext cx="82071" cy="77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latin typeface="HGP創英角ｺﾞｼｯｸUB" pitchFamily="50" charset="-128"/>
              <a:ea typeface="HGP創英角ｺﾞｼｯｸUB" pitchFamily="50" charset="-128"/>
            </a:rPr>
            <a:t>・</a:t>
          </a:r>
        </a:p>
      </xdr:txBody>
    </xdr:sp>
    <xdr:clientData/>
  </xdr:twoCellAnchor>
  <xdr:twoCellAnchor>
    <xdr:from>
      <xdr:col>42</xdr:col>
      <xdr:colOff>14654</xdr:colOff>
      <xdr:row>72</xdr:row>
      <xdr:rowOff>139211</xdr:rowOff>
    </xdr:from>
    <xdr:to>
      <xdr:col>44</xdr:col>
      <xdr:colOff>1476</xdr:colOff>
      <xdr:row>73</xdr:row>
      <xdr:rowOff>10774</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2245092" y="5854211"/>
          <a:ext cx="82072" cy="77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latin typeface="HGP創英角ｺﾞｼｯｸUB" pitchFamily="50" charset="-128"/>
              <a:ea typeface="HGP創英角ｺﾞｼｯｸUB" pitchFamily="50" charset="-128"/>
            </a:rPr>
            <a:t>・</a:t>
          </a:r>
        </a:p>
      </xdr:txBody>
    </xdr:sp>
    <xdr:clientData/>
  </xdr:twoCellAnchor>
  <xdr:twoCellAnchor>
    <xdr:from>
      <xdr:col>42</xdr:col>
      <xdr:colOff>13190</xdr:colOff>
      <xdr:row>72</xdr:row>
      <xdr:rowOff>137744</xdr:rowOff>
    </xdr:from>
    <xdr:to>
      <xdr:col>44</xdr:col>
      <xdr:colOff>11</xdr:colOff>
      <xdr:row>73</xdr:row>
      <xdr:rowOff>9307</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2243628" y="5852744"/>
          <a:ext cx="82071" cy="77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latin typeface="HGP創英角ｺﾞｼｯｸUB" pitchFamily="50" charset="-128"/>
              <a:ea typeface="HGP創英角ｺﾞｼｯｸUB" pitchFamily="50" charset="-128"/>
            </a:rPr>
            <a:t>・</a:t>
          </a:r>
        </a:p>
      </xdr:txBody>
    </xdr:sp>
    <xdr:clientData/>
  </xdr:twoCellAnchor>
  <xdr:twoCellAnchor>
    <xdr:from>
      <xdr:col>46</xdr:col>
      <xdr:colOff>13190</xdr:colOff>
      <xdr:row>72</xdr:row>
      <xdr:rowOff>137744</xdr:rowOff>
    </xdr:from>
    <xdr:to>
      <xdr:col>48</xdr:col>
      <xdr:colOff>11</xdr:colOff>
      <xdr:row>73</xdr:row>
      <xdr:rowOff>9307</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2434128" y="5852744"/>
          <a:ext cx="82071" cy="77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latin typeface="HGP創英角ｺﾞｼｯｸUB" pitchFamily="50" charset="-128"/>
              <a:ea typeface="HGP創英角ｺﾞｼｯｸUB" pitchFamily="50" charset="-128"/>
            </a:rPr>
            <a:t>・</a:t>
          </a:r>
        </a:p>
      </xdr:txBody>
    </xdr:sp>
    <xdr:clientData/>
  </xdr:twoCellAnchor>
  <xdr:twoCellAnchor>
    <xdr:from>
      <xdr:col>151</xdr:col>
      <xdr:colOff>1832</xdr:colOff>
      <xdr:row>86</xdr:row>
      <xdr:rowOff>15875</xdr:rowOff>
    </xdr:from>
    <xdr:to>
      <xdr:col>152</xdr:col>
      <xdr:colOff>0</xdr:colOff>
      <xdr:row>87</xdr:row>
      <xdr:rowOff>0</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8229967" y="13072452"/>
          <a:ext cx="576995" cy="196606"/>
        </a:xfrm>
        <a:prstGeom prst="rect">
          <a:avLst/>
        </a:prstGeom>
        <a:noFill/>
        <a:ln w="12700" cap="flat" cmpd="sng" algn="ctr">
          <a:solidFill>
            <a:srgbClr val="FF0000"/>
          </a:solidFill>
          <a:prstDash val="solid"/>
        </a:ln>
        <a:effectLst/>
      </xdr:spPr>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151</xdr:col>
      <xdr:colOff>0</xdr:colOff>
      <xdr:row>92</xdr:row>
      <xdr:rowOff>23812</xdr:rowOff>
    </xdr:from>
    <xdr:to>
      <xdr:col>151</xdr:col>
      <xdr:colOff>564173</xdr:colOff>
      <xdr:row>93</xdr:row>
      <xdr:rowOff>0</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8228135" y="14355274"/>
          <a:ext cx="564173" cy="188668"/>
        </a:xfrm>
        <a:prstGeom prst="rect">
          <a:avLst/>
        </a:prstGeom>
        <a:noFill/>
        <a:ln w="12700" cap="flat" cmpd="sng" algn="ctr">
          <a:solidFill>
            <a:srgbClr val="FF0000"/>
          </a:solidFill>
          <a:prstDash val="solid"/>
        </a:ln>
        <a:effectLst/>
      </xdr:spPr>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77</xdr:col>
      <xdr:colOff>43566</xdr:colOff>
      <xdr:row>83</xdr:row>
      <xdr:rowOff>197768</xdr:rowOff>
    </xdr:from>
    <xdr:to>
      <xdr:col>79</xdr:col>
      <xdr:colOff>27884</xdr:colOff>
      <xdr:row>84</xdr:row>
      <xdr:rowOff>73992</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3887105" y="12506483"/>
          <a:ext cx="78226" cy="841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600">
            <a:latin typeface="HGP創英角ｺﾞｼｯｸUB" pitchFamily="50" charset="-128"/>
            <a:ea typeface="HGP創英角ｺﾞｼｯｸUB" pitchFamily="50" charset="-128"/>
          </a:endParaRPr>
        </a:p>
      </xdr:txBody>
    </xdr:sp>
    <xdr:clientData/>
  </xdr:twoCellAnchor>
  <xdr:twoCellAnchor>
    <xdr:from>
      <xdr:col>87</xdr:col>
      <xdr:colOff>10028</xdr:colOff>
      <xdr:row>79</xdr:row>
      <xdr:rowOff>30075</xdr:rowOff>
    </xdr:from>
    <xdr:to>
      <xdr:col>88</xdr:col>
      <xdr:colOff>41300</xdr:colOff>
      <xdr:row>80</xdr:row>
      <xdr:rowOff>6915</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5356102" y="9474582"/>
          <a:ext cx="78226" cy="841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600">
            <a:latin typeface="HGP創英角ｺﾞｼｯｸUB" pitchFamily="50" charset="-128"/>
            <a:ea typeface="HGP創英角ｺﾞｼｯｸUB" pitchFamily="50" charset="-128"/>
          </a:endParaRPr>
        </a:p>
      </xdr:txBody>
    </xdr:sp>
    <xdr:clientData/>
  </xdr:twoCellAnchor>
  <xdr:twoCellAnchor>
    <xdr:from>
      <xdr:col>87</xdr:col>
      <xdr:colOff>10028</xdr:colOff>
      <xdr:row>79</xdr:row>
      <xdr:rowOff>30075</xdr:rowOff>
    </xdr:from>
    <xdr:to>
      <xdr:col>88</xdr:col>
      <xdr:colOff>41300</xdr:colOff>
      <xdr:row>80</xdr:row>
      <xdr:rowOff>6915</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5356102" y="9474582"/>
          <a:ext cx="78226" cy="841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latin typeface="HGP創英角ｺﾞｼｯｸUB" pitchFamily="50" charset="-128"/>
              <a:ea typeface="HGP創英角ｺﾞｼｯｸUB" pitchFamily="50" charset="-128"/>
            </a:rPr>
            <a:t>・</a:t>
          </a:r>
        </a:p>
      </xdr:txBody>
    </xdr:sp>
    <xdr:clientData/>
  </xdr:twoCellAnchor>
  <xdr:twoCellAnchor>
    <xdr:from>
      <xdr:col>92</xdr:col>
      <xdr:colOff>7017</xdr:colOff>
      <xdr:row>79</xdr:row>
      <xdr:rowOff>35476</xdr:rowOff>
    </xdr:from>
    <xdr:to>
      <xdr:col>93</xdr:col>
      <xdr:colOff>38289</xdr:colOff>
      <xdr:row>80</xdr:row>
      <xdr:rowOff>3560</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4554869" y="11727078"/>
          <a:ext cx="78226" cy="821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latin typeface="HGP創英角ｺﾞｼｯｸUB" pitchFamily="50" charset="-128"/>
              <a:ea typeface="HGP創英角ｺﾞｼｯｸUB" pitchFamily="50" charset="-128"/>
            </a:rPr>
            <a:t>・</a:t>
          </a:r>
        </a:p>
      </xdr:txBody>
    </xdr:sp>
    <xdr:clientData/>
  </xdr:twoCellAnchor>
  <xdr:twoCellAnchor>
    <xdr:from>
      <xdr:col>151</xdr:col>
      <xdr:colOff>7326</xdr:colOff>
      <xdr:row>35</xdr:row>
      <xdr:rowOff>14654</xdr:rowOff>
    </xdr:from>
    <xdr:to>
      <xdr:col>151</xdr:col>
      <xdr:colOff>307730</xdr:colOff>
      <xdr:row>35</xdr:row>
      <xdr:rowOff>184150</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235461" y="4938346"/>
          <a:ext cx="300404" cy="169496"/>
        </a:xfrm>
        <a:prstGeom prst="rect">
          <a:avLst/>
        </a:prstGeom>
        <a:noFill/>
        <a:ln w="12700" cap="flat" cmpd="sng" algn="ctr">
          <a:solidFill>
            <a:srgbClr val="FF0000"/>
          </a:solidFill>
          <a:prstDash val="solid"/>
        </a:ln>
        <a:effectLst/>
      </xdr:spPr>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151</xdr:col>
      <xdr:colOff>7328</xdr:colOff>
      <xdr:row>95</xdr:row>
      <xdr:rowOff>9525</xdr:rowOff>
    </xdr:from>
    <xdr:to>
      <xdr:col>151</xdr:col>
      <xdr:colOff>564173</xdr:colOff>
      <xdr:row>95</xdr:row>
      <xdr:rowOff>195263</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8235463" y="14978429"/>
          <a:ext cx="556845" cy="185738"/>
        </a:xfrm>
        <a:prstGeom prst="rect">
          <a:avLst/>
        </a:prstGeom>
        <a:noFill/>
        <a:ln w="12700" cap="flat" cmpd="sng" algn="ctr">
          <a:solidFill>
            <a:srgbClr val="FF0000"/>
          </a:solidFill>
          <a:prstDash val="solid"/>
        </a:ln>
        <a:effectLst/>
      </xdr:spPr>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150</xdr:col>
      <xdr:colOff>285750</xdr:colOff>
      <xdr:row>66</xdr:row>
      <xdr:rowOff>0</xdr:rowOff>
    </xdr:from>
    <xdr:to>
      <xdr:col>152</xdr:col>
      <xdr:colOff>133350</xdr:colOff>
      <xdr:row>68</xdr:row>
      <xdr:rowOff>0</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7677150" y="9744075"/>
          <a:ext cx="723900" cy="209550"/>
        </a:xfrm>
        <a:prstGeom prst="rect">
          <a:avLst/>
        </a:prstGeom>
        <a:noFill/>
        <a:ln w="12700" cap="flat" cmpd="sng" algn="ctr">
          <a:solidFill>
            <a:srgbClr val="FF0000"/>
          </a:solidFill>
          <a:prstDash val="solid"/>
        </a:ln>
        <a:effectLst/>
      </xdr:spPr>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34528</xdr:colOff>
      <xdr:row>2</xdr:row>
      <xdr:rowOff>47625</xdr:rowOff>
    </xdr:from>
    <xdr:to>
      <xdr:col>15</xdr:col>
      <xdr:colOff>22623</xdr:colOff>
      <xdr:row>2</xdr:row>
      <xdr:rowOff>47625</xdr:rowOff>
    </xdr:to>
    <xdr:sp macro="" textlink="">
      <xdr:nvSpPr>
        <xdr:cNvPr id="2" name="右矢印 1">
          <a:extLst>
            <a:ext uri="{FF2B5EF4-FFF2-40B4-BE49-F238E27FC236}">
              <a16:creationId xmlns:a16="http://schemas.microsoft.com/office/drawing/2014/main" id="{00000000-0008-0000-0100-000002000000}"/>
            </a:ext>
          </a:extLst>
        </xdr:cNvPr>
        <xdr:cNvSpPr/>
      </xdr:nvSpPr>
      <xdr:spPr>
        <a:xfrm rot="5400000">
          <a:off x="1666876" y="329802"/>
          <a:ext cx="0" cy="197645"/>
        </a:xfrm>
        <a:prstGeom prst="rightArrow">
          <a:avLst/>
        </a:prstGeom>
        <a:pattFill prst="dkHorz">
          <a:fgClr>
            <a:srgbClr val="4F81BD"/>
          </a:fgClr>
          <a:bgClr>
            <a:schemeClr val="bg1"/>
          </a:bgClr>
        </a:patt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editAs="absolute">
    <xdr:from>
      <xdr:col>10</xdr:col>
      <xdr:colOff>63500</xdr:colOff>
      <xdr:row>2</xdr:row>
      <xdr:rowOff>15875</xdr:rowOff>
    </xdr:from>
    <xdr:to>
      <xdr:col>28</xdr:col>
      <xdr:colOff>15875</xdr:colOff>
      <xdr:row>3</xdr:row>
      <xdr:rowOff>2398</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1282700" y="396875"/>
          <a:ext cx="1838325" cy="19367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absolute">
    <xdr:from>
      <xdr:col>63</xdr:col>
      <xdr:colOff>5292</xdr:colOff>
      <xdr:row>28</xdr:row>
      <xdr:rowOff>8659</xdr:rowOff>
    </xdr:from>
    <xdr:to>
      <xdr:col>70</xdr:col>
      <xdr:colOff>7938</xdr:colOff>
      <xdr:row>33</xdr:row>
      <xdr:rowOff>7938</xdr:rowOff>
    </xdr:to>
    <xdr:sp macro="" textlink="">
      <xdr:nvSpPr>
        <xdr:cNvPr id="4" name="メモ 3">
          <a:extLst>
            <a:ext uri="{FF2B5EF4-FFF2-40B4-BE49-F238E27FC236}">
              <a16:creationId xmlns:a16="http://schemas.microsoft.com/office/drawing/2014/main" id="{00000000-0008-0000-0100-000004000000}"/>
            </a:ext>
          </a:extLst>
        </xdr:cNvPr>
        <xdr:cNvSpPr/>
      </xdr:nvSpPr>
      <xdr:spPr>
        <a:xfrm>
          <a:off x="6680730" y="5549034"/>
          <a:ext cx="724958" cy="1031154"/>
        </a:xfrm>
        <a:prstGeom prst="foldedCorner">
          <a:avLst/>
        </a:prstGeom>
        <a:noFill/>
        <a:ln w="6350" cap="flat" cmpd="sng" algn="ctr">
          <a:solidFill>
            <a:srgbClr val="4F81BD">
              <a:shade val="50000"/>
            </a:srgbClr>
          </a:solidFill>
          <a:prstDash val="solid"/>
        </a:ln>
        <a:effectLst/>
      </xdr:spPr>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editAs="absolute">
    <xdr:from>
      <xdr:col>62</xdr:col>
      <xdr:colOff>44450</xdr:colOff>
      <xdr:row>51</xdr:row>
      <xdr:rowOff>177800</xdr:rowOff>
    </xdr:from>
    <xdr:to>
      <xdr:col>68</xdr:col>
      <xdr:colOff>57150</xdr:colOff>
      <xdr:row>52</xdr:row>
      <xdr:rowOff>118242</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6711950" y="9988550"/>
          <a:ext cx="641350" cy="149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500">
              <a:latin typeface="HGｺﾞｼｯｸM" pitchFamily="49" charset="-128"/>
              <a:ea typeface="HGｺﾞｼｯｸM" pitchFamily="49" charset="-128"/>
            </a:rPr>
            <a:t>A</a:t>
          </a:r>
          <a:r>
            <a:rPr kumimoji="1" lang="ja-JP" altLang="en-US" sz="500">
              <a:latin typeface="HGｺﾞｼｯｸM" pitchFamily="49" charset="-128"/>
              <a:ea typeface="HGｺﾞｼｯｸM" pitchFamily="49" charset="-128"/>
            </a:rPr>
            <a:t>－</a:t>
          </a:r>
          <a:r>
            <a:rPr kumimoji="1" lang="en-US" altLang="ja-JP" sz="500">
              <a:latin typeface="HGｺﾞｼｯｸM" pitchFamily="49" charset="-128"/>
              <a:ea typeface="HGｺﾞｼｯｸM" pitchFamily="49" charset="-128"/>
            </a:rPr>
            <a:t>B</a:t>
          </a:r>
          <a:r>
            <a:rPr kumimoji="1" lang="ja-JP" altLang="en-US" sz="500">
              <a:latin typeface="HGｺﾞｼｯｸM" pitchFamily="49" charset="-128"/>
              <a:ea typeface="HGｺﾞｼｯｸM" pitchFamily="49" charset="-128"/>
            </a:rPr>
            <a:t>－</a:t>
          </a:r>
          <a:r>
            <a:rPr kumimoji="1" lang="en-US" altLang="ja-JP" sz="500">
              <a:latin typeface="HGｺﾞｼｯｸM" pitchFamily="49" charset="-128"/>
              <a:ea typeface="HGｺﾞｼｯｸM" pitchFamily="49" charset="-128"/>
            </a:rPr>
            <a:t>C</a:t>
          </a:r>
          <a:r>
            <a:rPr kumimoji="1" lang="ja-JP" altLang="en-US" sz="500">
              <a:latin typeface="HGｺﾞｼｯｸM" pitchFamily="49" charset="-128"/>
              <a:ea typeface="HGｺﾞｼｯｸM" pitchFamily="49" charset="-128"/>
            </a:rPr>
            <a:t>－</a:t>
          </a:r>
          <a:r>
            <a:rPr kumimoji="1" lang="en-US" altLang="ja-JP" sz="500">
              <a:latin typeface="HGｺﾞｼｯｸM" pitchFamily="49" charset="-128"/>
              <a:ea typeface="HGｺﾞｼｯｸM" pitchFamily="49" charset="-128"/>
            </a:rPr>
            <a:t>D</a:t>
          </a:r>
          <a:endParaRPr kumimoji="1" lang="ja-JP" altLang="en-US" sz="500">
            <a:latin typeface="HGｺﾞｼｯｸM" pitchFamily="49" charset="-128"/>
            <a:ea typeface="HGｺﾞｼｯｸM" pitchFamily="49" charset="-128"/>
          </a:endParaRPr>
        </a:p>
      </xdr:txBody>
    </xdr:sp>
    <xdr:clientData/>
  </xdr:twoCellAnchor>
  <xdr:twoCellAnchor editAs="absolute">
    <xdr:from>
      <xdr:col>63</xdr:col>
      <xdr:colOff>43473</xdr:colOff>
      <xdr:row>54</xdr:row>
      <xdr:rowOff>60570</xdr:rowOff>
    </xdr:from>
    <xdr:to>
      <xdr:col>68</xdr:col>
      <xdr:colOff>11723</xdr:colOff>
      <xdr:row>55</xdr:row>
      <xdr:rowOff>101845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6681665" y="10501435"/>
          <a:ext cx="481135" cy="1438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500">
              <a:latin typeface="HGｺﾞｼｯｸM" pitchFamily="49" charset="-128"/>
              <a:ea typeface="HGｺﾞｼｯｸM" pitchFamily="49" charset="-128"/>
            </a:rPr>
            <a:t>C×0.5</a:t>
          </a:r>
          <a:endParaRPr kumimoji="1" lang="ja-JP" altLang="en-US" sz="500">
            <a:latin typeface="HGｺﾞｼｯｸM" pitchFamily="49" charset="-128"/>
            <a:ea typeface="HGｺﾞｼｯｸM" pitchFamily="49" charset="-128"/>
          </a:endParaRPr>
        </a:p>
      </xdr:txBody>
    </xdr:sp>
    <xdr:clientData/>
  </xdr:twoCellAnchor>
  <xdr:twoCellAnchor editAs="absolute">
    <xdr:from>
      <xdr:col>61</xdr:col>
      <xdr:colOff>50800</xdr:colOff>
      <xdr:row>39</xdr:row>
      <xdr:rowOff>171456</xdr:rowOff>
    </xdr:from>
    <xdr:to>
      <xdr:col>68</xdr:col>
      <xdr:colOff>10661</xdr:colOff>
      <xdr:row>40</xdr:row>
      <xdr:rowOff>137948</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6613525" y="8096256"/>
          <a:ext cx="693286" cy="176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500">
              <a:latin typeface="HGｺﾞｼｯｸM" pitchFamily="49" charset="-128"/>
              <a:ea typeface="HGｺﾞｼｯｸM" pitchFamily="49" charset="-128"/>
            </a:rPr>
            <a:t>A</a:t>
          </a:r>
          <a:r>
            <a:rPr kumimoji="1" lang="ja-JP" altLang="en-US" sz="500">
              <a:latin typeface="HGｺﾞｼｯｸM" pitchFamily="49" charset="-128"/>
              <a:ea typeface="HGｺﾞｼｯｸM" pitchFamily="49" charset="-128"/>
            </a:rPr>
            <a:t>－</a:t>
          </a:r>
          <a:r>
            <a:rPr kumimoji="1" lang="en-US" altLang="ja-JP" sz="500">
              <a:latin typeface="HGｺﾞｼｯｸM" pitchFamily="49" charset="-128"/>
              <a:ea typeface="HGｺﾞｼｯｸM" pitchFamily="49" charset="-128"/>
            </a:rPr>
            <a:t>B</a:t>
          </a:r>
          <a:r>
            <a:rPr kumimoji="1" lang="ja-JP" altLang="en-US" sz="500">
              <a:latin typeface="HGｺﾞｼｯｸM" pitchFamily="49" charset="-128"/>
              <a:ea typeface="HGｺﾞｼｯｸM" pitchFamily="49" charset="-128"/>
            </a:rPr>
            <a:t>－</a:t>
          </a:r>
          <a:r>
            <a:rPr kumimoji="1" lang="en-US" altLang="ja-JP" sz="500">
              <a:latin typeface="HGｺﾞｼｯｸM" pitchFamily="49" charset="-128"/>
              <a:ea typeface="HGｺﾞｼｯｸM" pitchFamily="49" charset="-128"/>
            </a:rPr>
            <a:t>C</a:t>
          </a:r>
          <a:endParaRPr kumimoji="1" lang="ja-JP" altLang="en-US" sz="500">
            <a:latin typeface="HGｺﾞｼｯｸM" pitchFamily="49" charset="-128"/>
            <a:ea typeface="HGｺﾞｼｯｸM" pitchFamily="49" charset="-128"/>
          </a:endParaRPr>
        </a:p>
      </xdr:txBody>
    </xdr:sp>
    <xdr:clientData/>
  </xdr:twoCellAnchor>
  <xdr:twoCellAnchor editAs="absolute">
    <xdr:from>
      <xdr:col>61</xdr:col>
      <xdr:colOff>50346</xdr:colOff>
      <xdr:row>40</xdr:row>
      <xdr:rowOff>169627</xdr:rowOff>
    </xdr:from>
    <xdr:to>
      <xdr:col>68</xdr:col>
      <xdr:colOff>10207</xdr:colOff>
      <xdr:row>42</xdr:row>
      <xdr:rowOff>3285</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6613071" y="8303977"/>
          <a:ext cx="693286" cy="138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500">
              <a:latin typeface="HGｺﾞｼｯｸM" pitchFamily="49" charset="-128"/>
              <a:ea typeface="HGｺﾞｼｯｸM" pitchFamily="49" charset="-128"/>
            </a:rPr>
            <a:t>A</a:t>
          </a:r>
          <a:r>
            <a:rPr kumimoji="1" lang="ja-JP" altLang="en-US" sz="500">
              <a:latin typeface="HGｺﾞｼｯｸM" pitchFamily="49" charset="-128"/>
              <a:ea typeface="HGｺﾞｼｯｸM" pitchFamily="49" charset="-128"/>
            </a:rPr>
            <a:t>－</a:t>
          </a:r>
          <a:r>
            <a:rPr kumimoji="1" lang="en-US" altLang="ja-JP" sz="500">
              <a:latin typeface="HGｺﾞｼｯｸM" pitchFamily="49" charset="-128"/>
              <a:ea typeface="HGｺﾞｼｯｸM" pitchFamily="49" charset="-128"/>
            </a:rPr>
            <a:t>B</a:t>
          </a:r>
          <a:r>
            <a:rPr kumimoji="1" lang="ja-JP" altLang="en-US" sz="500">
              <a:latin typeface="HGｺﾞｼｯｸM" pitchFamily="49" charset="-128"/>
              <a:ea typeface="HGｺﾞｼｯｸM" pitchFamily="49" charset="-128"/>
            </a:rPr>
            <a:t>－</a:t>
          </a:r>
          <a:r>
            <a:rPr kumimoji="1" lang="en-US" altLang="ja-JP" sz="500">
              <a:latin typeface="HGｺﾞｼｯｸM" pitchFamily="49" charset="-128"/>
              <a:ea typeface="HGｺﾞｼｯｸM" pitchFamily="49" charset="-128"/>
            </a:rPr>
            <a:t>C</a:t>
          </a:r>
          <a:endParaRPr kumimoji="1" lang="ja-JP" altLang="en-US" sz="500">
            <a:latin typeface="HGｺﾞｼｯｸM" pitchFamily="49" charset="-128"/>
            <a:ea typeface="HGｺﾞｼｯｸM" pitchFamily="49" charset="-128"/>
          </a:endParaRPr>
        </a:p>
      </xdr:txBody>
    </xdr:sp>
    <xdr:clientData/>
  </xdr:twoCellAnchor>
  <xdr:twoCellAnchor editAs="absolute">
    <xdr:from>
      <xdr:col>63</xdr:col>
      <xdr:colOff>50347</xdr:colOff>
      <xdr:row>42</xdr:row>
      <xdr:rowOff>67126</xdr:rowOff>
    </xdr:from>
    <xdr:to>
      <xdr:col>67</xdr:col>
      <xdr:colOff>43997</xdr:colOff>
      <xdr:row>43</xdr:row>
      <xdr:rowOff>105103</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6822622" y="8515801"/>
          <a:ext cx="412750" cy="142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500">
              <a:latin typeface="HGｺﾞｼｯｸM" pitchFamily="49" charset="-128"/>
              <a:ea typeface="HGｺﾞｼｯｸM" pitchFamily="49" charset="-128"/>
            </a:rPr>
            <a:t>A</a:t>
          </a:r>
          <a:r>
            <a:rPr kumimoji="1" lang="ja-JP" altLang="en-US" sz="500">
              <a:latin typeface="HGｺﾞｼｯｸM" pitchFamily="49" charset="-128"/>
              <a:ea typeface="HGｺﾞｼｯｸM" pitchFamily="49" charset="-128"/>
            </a:rPr>
            <a:t>－</a:t>
          </a:r>
          <a:r>
            <a:rPr kumimoji="1" lang="en-US" altLang="ja-JP" sz="500">
              <a:latin typeface="HGｺﾞｼｯｸM" pitchFamily="49" charset="-128"/>
              <a:ea typeface="HGｺﾞｼｯｸM" pitchFamily="49" charset="-128"/>
            </a:rPr>
            <a:t>B</a:t>
          </a:r>
          <a:endParaRPr kumimoji="1" lang="ja-JP" altLang="en-US" sz="500">
            <a:latin typeface="HGｺﾞｼｯｸM" pitchFamily="49" charset="-128"/>
            <a:ea typeface="HGｺﾞｼｯｸM" pitchFamily="49" charset="-128"/>
          </a:endParaRPr>
        </a:p>
      </xdr:txBody>
    </xdr:sp>
    <xdr:clientData/>
  </xdr:twoCellAnchor>
  <xdr:twoCellAnchor editAs="absolute">
    <xdr:from>
      <xdr:col>63</xdr:col>
      <xdr:colOff>48038</xdr:colOff>
      <xdr:row>43</xdr:row>
      <xdr:rowOff>177807</xdr:rowOff>
    </xdr:from>
    <xdr:to>
      <xdr:col>67</xdr:col>
      <xdr:colOff>54388</xdr:colOff>
      <xdr:row>44</xdr:row>
      <xdr:rowOff>118242</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6820313" y="8731257"/>
          <a:ext cx="425450" cy="1499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500">
              <a:latin typeface="HGｺﾞｼｯｸM" pitchFamily="49" charset="-128"/>
              <a:ea typeface="HGｺﾞｼｯｸM" pitchFamily="49" charset="-128"/>
            </a:rPr>
            <a:t>A</a:t>
          </a:r>
          <a:r>
            <a:rPr kumimoji="1" lang="ja-JP" altLang="en-US" sz="500">
              <a:latin typeface="HGｺﾞｼｯｸM" pitchFamily="49" charset="-128"/>
              <a:ea typeface="HGｺﾞｼｯｸM" pitchFamily="49" charset="-128"/>
            </a:rPr>
            <a:t>－</a:t>
          </a:r>
          <a:r>
            <a:rPr kumimoji="1" lang="en-US" altLang="ja-JP" sz="500">
              <a:latin typeface="HGｺﾞｼｯｸM" pitchFamily="49" charset="-128"/>
              <a:ea typeface="HGｺﾞｼｯｸM" pitchFamily="49" charset="-128"/>
            </a:rPr>
            <a:t>B</a:t>
          </a:r>
          <a:endParaRPr kumimoji="1" lang="ja-JP" altLang="en-US" sz="500">
            <a:latin typeface="HGｺﾞｼｯｸM" pitchFamily="49" charset="-128"/>
            <a:ea typeface="HGｺﾞｼｯｸM" pitchFamily="49" charset="-128"/>
          </a:endParaRPr>
        </a:p>
      </xdr:txBody>
    </xdr:sp>
    <xdr:clientData/>
  </xdr:twoCellAnchor>
  <xdr:twoCellAnchor editAs="absolute">
    <xdr:from>
      <xdr:col>63</xdr:col>
      <xdr:colOff>56696</xdr:colOff>
      <xdr:row>46</xdr:row>
      <xdr:rowOff>67580</xdr:rowOff>
    </xdr:from>
    <xdr:to>
      <xdr:col>67</xdr:col>
      <xdr:colOff>37646</xdr:colOff>
      <xdr:row>47</xdr:row>
      <xdr:rowOff>118241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6828971" y="9144905"/>
          <a:ext cx="400050" cy="155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500">
              <a:latin typeface="HGｺﾞｼｯｸM" pitchFamily="49" charset="-128"/>
              <a:ea typeface="HGｺﾞｼｯｸM" pitchFamily="49" charset="-128"/>
            </a:rPr>
            <a:t>A</a:t>
          </a:r>
          <a:r>
            <a:rPr kumimoji="1" lang="ja-JP" altLang="en-US" sz="500">
              <a:latin typeface="HGｺﾞｼｯｸM" pitchFamily="49" charset="-128"/>
              <a:ea typeface="HGｺﾞｼｯｸM" pitchFamily="49" charset="-128"/>
            </a:rPr>
            <a:t>－</a:t>
          </a:r>
          <a:r>
            <a:rPr kumimoji="1" lang="en-US" altLang="ja-JP" sz="500">
              <a:latin typeface="HGｺﾞｼｯｸM" pitchFamily="49" charset="-128"/>
              <a:ea typeface="HGｺﾞｼｯｸM" pitchFamily="49" charset="-128"/>
            </a:rPr>
            <a:t>B</a:t>
          </a:r>
          <a:endParaRPr kumimoji="1" lang="ja-JP" altLang="en-US" sz="500">
            <a:latin typeface="HGｺﾞｼｯｸM" pitchFamily="49" charset="-128"/>
            <a:ea typeface="HGｺﾞｼｯｸM" pitchFamily="49" charset="-128"/>
          </a:endParaRPr>
        </a:p>
      </xdr:txBody>
    </xdr:sp>
    <xdr:clientData/>
  </xdr:twoCellAnchor>
  <xdr:twoCellAnchor>
    <xdr:from>
      <xdr:col>38</xdr:col>
      <xdr:colOff>92028</xdr:colOff>
      <xdr:row>20</xdr:row>
      <xdr:rowOff>142239</xdr:rowOff>
    </xdr:from>
    <xdr:to>
      <xdr:col>39</xdr:col>
      <xdr:colOff>23387</xdr:colOff>
      <xdr:row>20</xdr:row>
      <xdr:rowOff>178239</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4240098" y="4081028"/>
          <a:ext cx="36000" cy="3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marL="0" indent="0" algn="ctr"/>
          <a:r>
            <a:rPr kumimoji="1" lang="ja-JP" altLang="en-US" sz="600">
              <a:solidFill>
                <a:schemeClr val="dk1"/>
              </a:solidFill>
              <a:latin typeface="HGP創英角ｺﾞｼｯｸUB" pitchFamily="50" charset="-128"/>
              <a:ea typeface="HGP創英角ｺﾞｼｯｸUB" pitchFamily="50" charset="-128"/>
              <a:cs typeface="+mn-cs"/>
            </a:rPr>
            <a:t>・</a:t>
          </a:r>
        </a:p>
      </xdr:txBody>
    </xdr:sp>
    <xdr:clientData/>
  </xdr:twoCellAnchor>
  <xdr:twoCellAnchor>
    <xdr:from>
      <xdr:col>38</xdr:col>
      <xdr:colOff>92212</xdr:colOff>
      <xdr:row>24</xdr:row>
      <xdr:rowOff>141927</xdr:rowOff>
    </xdr:from>
    <xdr:to>
      <xdr:col>39</xdr:col>
      <xdr:colOff>24890</xdr:colOff>
      <xdr:row>24</xdr:row>
      <xdr:rowOff>177927</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4266999" y="4949012"/>
          <a:ext cx="38061" cy="3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600">
              <a:latin typeface="HGP創英角ｺﾞｼｯｸUB" pitchFamily="50" charset="-128"/>
              <a:ea typeface="HGP創英角ｺﾞｼｯｸUB" pitchFamily="50" charset="-128"/>
            </a:rPr>
            <a:t>・</a:t>
          </a:r>
        </a:p>
      </xdr:txBody>
    </xdr:sp>
    <xdr:clientData/>
  </xdr:twoCellAnchor>
  <xdr:twoCellAnchor>
    <xdr:from>
      <xdr:col>38</xdr:col>
      <xdr:colOff>92212</xdr:colOff>
      <xdr:row>25</xdr:row>
      <xdr:rowOff>141927</xdr:rowOff>
    </xdr:from>
    <xdr:to>
      <xdr:col>39</xdr:col>
      <xdr:colOff>24890</xdr:colOff>
      <xdr:row>25</xdr:row>
      <xdr:rowOff>177927</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4266999" y="5159778"/>
          <a:ext cx="38061" cy="3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600">
              <a:latin typeface="HGP創英角ｺﾞｼｯｸUB" pitchFamily="50" charset="-128"/>
              <a:ea typeface="HGP創英角ｺﾞｼｯｸUB" pitchFamily="50" charset="-128"/>
            </a:rPr>
            <a:t>・</a:t>
          </a:r>
        </a:p>
      </xdr:txBody>
    </xdr:sp>
    <xdr:clientData/>
  </xdr:twoCellAnchor>
  <xdr:twoCellAnchor editAs="absolute">
    <xdr:from>
      <xdr:col>19</xdr:col>
      <xdr:colOff>41383</xdr:colOff>
      <xdr:row>40</xdr:row>
      <xdr:rowOff>128095</xdr:rowOff>
    </xdr:from>
    <xdr:to>
      <xdr:col>20</xdr:col>
      <xdr:colOff>75829</xdr:colOff>
      <xdr:row>41</xdr:row>
      <xdr:rowOff>1932</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2203558" y="8262445"/>
          <a:ext cx="139221" cy="83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latin typeface="HGP創英角ｺﾞｼｯｸUB" pitchFamily="50" charset="-128"/>
              <a:ea typeface="HGP創英角ｺﾞｼｯｸUB" pitchFamily="50" charset="-128"/>
            </a:rPr>
            <a:t>・</a:t>
          </a:r>
        </a:p>
      </xdr:txBody>
    </xdr:sp>
    <xdr:clientData/>
  </xdr:twoCellAnchor>
  <xdr:twoCellAnchor editAs="absolute">
    <xdr:from>
      <xdr:col>17</xdr:col>
      <xdr:colOff>41383</xdr:colOff>
      <xdr:row>40</xdr:row>
      <xdr:rowOff>128095</xdr:rowOff>
    </xdr:from>
    <xdr:to>
      <xdr:col>18</xdr:col>
      <xdr:colOff>75829</xdr:colOff>
      <xdr:row>41</xdr:row>
      <xdr:rowOff>1932</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1994008" y="8262445"/>
          <a:ext cx="139221" cy="83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latin typeface="HGP創英角ｺﾞｼｯｸUB" pitchFamily="50" charset="-128"/>
              <a:ea typeface="HGP創英角ｺﾞｼｯｸUB" pitchFamily="50" charset="-128"/>
            </a:rPr>
            <a:t>・</a:t>
          </a:r>
        </a:p>
      </xdr:txBody>
    </xdr:sp>
    <xdr:clientData/>
  </xdr:twoCellAnchor>
  <xdr:twoCellAnchor>
    <xdr:from>
      <xdr:col>19</xdr:col>
      <xdr:colOff>41383</xdr:colOff>
      <xdr:row>44</xdr:row>
      <xdr:rowOff>128095</xdr:rowOff>
    </xdr:from>
    <xdr:to>
      <xdr:col>20</xdr:col>
      <xdr:colOff>75829</xdr:colOff>
      <xdr:row>45</xdr:row>
      <xdr:rowOff>1932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2203558" y="8891095"/>
          <a:ext cx="139221" cy="83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latin typeface="HGP創英角ｺﾞｼｯｸUB" pitchFamily="50" charset="-128"/>
              <a:ea typeface="HGP創英角ｺﾞｼｯｸUB" pitchFamily="50" charset="-128"/>
            </a:rPr>
            <a:t>・</a:t>
          </a:r>
        </a:p>
      </xdr:txBody>
    </xdr:sp>
    <xdr:clientData/>
  </xdr:twoCellAnchor>
  <xdr:twoCellAnchor>
    <xdr:from>
      <xdr:col>17</xdr:col>
      <xdr:colOff>41383</xdr:colOff>
      <xdr:row>44</xdr:row>
      <xdr:rowOff>128095</xdr:rowOff>
    </xdr:from>
    <xdr:to>
      <xdr:col>18</xdr:col>
      <xdr:colOff>75829</xdr:colOff>
      <xdr:row>45</xdr:row>
      <xdr:rowOff>1932</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1994008" y="8891095"/>
          <a:ext cx="139221" cy="83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latin typeface="HGP創英角ｺﾞｼｯｸUB" pitchFamily="50" charset="-128"/>
              <a:ea typeface="HGP創英角ｺﾞｼｯｸUB" pitchFamily="50" charset="-128"/>
            </a:rPr>
            <a:t>・</a:t>
          </a:r>
        </a:p>
      </xdr:txBody>
    </xdr:sp>
    <xdr:clientData/>
  </xdr:twoCellAnchor>
  <xdr:twoCellAnchor>
    <xdr:from>
      <xdr:col>19</xdr:col>
      <xdr:colOff>41383</xdr:colOff>
      <xdr:row>48</xdr:row>
      <xdr:rowOff>128095</xdr:rowOff>
    </xdr:from>
    <xdr:to>
      <xdr:col>20</xdr:col>
      <xdr:colOff>75829</xdr:colOff>
      <xdr:row>49</xdr:row>
      <xdr:rowOff>1933</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2203558" y="9519745"/>
          <a:ext cx="139221" cy="83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latin typeface="HGP創英角ｺﾞｼｯｸUB" pitchFamily="50" charset="-128"/>
              <a:ea typeface="HGP創英角ｺﾞｼｯｸUB" pitchFamily="50" charset="-128"/>
            </a:rPr>
            <a:t>・</a:t>
          </a:r>
        </a:p>
      </xdr:txBody>
    </xdr:sp>
    <xdr:clientData/>
  </xdr:twoCellAnchor>
  <xdr:twoCellAnchor>
    <xdr:from>
      <xdr:col>17</xdr:col>
      <xdr:colOff>41383</xdr:colOff>
      <xdr:row>48</xdr:row>
      <xdr:rowOff>128095</xdr:rowOff>
    </xdr:from>
    <xdr:to>
      <xdr:col>18</xdr:col>
      <xdr:colOff>75829</xdr:colOff>
      <xdr:row>49</xdr:row>
      <xdr:rowOff>1933</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1994008" y="9519745"/>
          <a:ext cx="139221" cy="83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latin typeface="HGP創英角ｺﾞｼｯｸUB" pitchFamily="50" charset="-128"/>
              <a:ea typeface="HGP創英角ｺﾞｼｯｸUB" pitchFamily="50" charset="-128"/>
            </a:rPr>
            <a:t>・</a:t>
          </a:r>
        </a:p>
      </xdr:txBody>
    </xdr:sp>
    <xdr:clientData/>
  </xdr:twoCellAnchor>
  <xdr:twoCellAnchor>
    <xdr:from>
      <xdr:col>19</xdr:col>
      <xdr:colOff>41383</xdr:colOff>
      <xdr:row>52</xdr:row>
      <xdr:rowOff>128095</xdr:rowOff>
    </xdr:from>
    <xdr:to>
      <xdr:col>20</xdr:col>
      <xdr:colOff>75829</xdr:colOff>
      <xdr:row>53</xdr:row>
      <xdr:rowOff>1932</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2203558" y="10148395"/>
          <a:ext cx="139221" cy="83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latin typeface="HGP創英角ｺﾞｼｯｸUB" pitchFamily="50" charset="-128"/>
              <a:ea typeface="HGP創英角ｺﾞｼｯｸUB" pitchFamily="50" charset="-128"/>
            </a:rPr>
            <a:t>・</a:t>
          </a:r>
        </a:p>
      </xdr:txBody>
    </xdr:sp>
    <xdr:clientData fLocksWithSheet="0"/>
  </xdr:twoCellAnchor>
  <xdr:twoCellAnchor>
    <xdr:from>
      <xdr:col>17</xdr:col>
      <xdr:colOff>41383</xdr:colOff>
      <xdr:row>52</xdr:row>
      <xdr:rowOff>128095</xdr:rowOff>
    </xdr:from>
    <xdr:to>
      <xdr:col>18</xdr:col>
      <xdr:colOff>75829</xdr:colOff>
      <xdr:row>53</xdr:row>
      <xdr:rowOff>1932</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1994008" y="10148395"/>
          <a:ext cx="139221" cy="83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
              <a:latin typeface="HGP創英角ｺﾞｼｯｸUB" pitchFamily="50" charset="-128"/>
              <a:ea typeface="HGP創英角ｺﾞｼｯｸUB" pitchFamily="50" charset="-128"/>
            </a:rPr>
            <a:t>・</a:t>
          </a:r>
        </a:p>
      </xdr:txBody>
    </xdr:sp>
    <xdr:clientData/>
  </xdr:twoCellAnchor>
  <xdr:twoCellAnchor editAs="absolute">
    <xdr:from>
      <xdr:col>63</xdr:col>
      <xdr:colOff>51962</xdr:colOff>
      <xdr:row>44</xdr:row>
      <xdr:rowOff>173184</xdr:rowOff>
    </xdr:from>
    <xdr:to>
      <xdr:col>67</xdr:col>
      <xdr:colOff>58312</xdr:colOff>
      <xdr:row>46</xdr:row>
      <xdr:rowOff>280</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6824237" y="8936184"/>
          <a:ext cx="425450" cy="141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500">
              <a:latin typeface="HGｺﾞｼｯｸM" pitchFamily="49" charset="-128"/>
              <a:ea typeface="HGｺﾞｼｯｸM" pitchFamily="49" charset="-128"/>
            </a:rPr>
            <a:t>A</a:t>
          </a:r>
          <a:r>
            <a:rPr kumimoji="1" lang="ja-JP" altLang="en-US" sz="500">
              <a:latin typeface="HGｺﾞｼｯｸM" pitchFamily="49" charset="-128"/>
              <a:ea typeface="HGｺﾞｼｯｸM" pitchFamily="49" charset="-128"/>
            </a:rPr>
            <a:t>－</a:t>
          </a:r>
          <a:r>
            <a:rPr kumimoji="1" lang="en-US" altLang="ja-JP" sz="500">
              <a:latin typeface="HGｺﾞｼｯｸM" pitchFamily="49" charset="-128"/>
              <a:ea typeface="HGｺﾞｼｯｸM" pitchFamily="49" charset="-128"/>
            </a:rPr>
            <a:t>B</a:t>
          </a:r>
          <a:endParaRPr kumimoji="1" lang="ja-JP" altLang="en-US" sz="500">
            <a:latin typeface="HGｺﾞｼｯｸM" pitchFamily="49" charset="-128"/>
            <a:ea typeface="HGｺﾞｼｯｸM" pitchFamily="49" charset="-128"/>
          </a:endParaRPr>
        </a:p>
      </xdr:txBody>
    </xdr:sp>
    <xdr:clientData/>
  </xdr:twoCellAnchor>
  <xdr:twoCellAnchor>
    <xdr:from>
      <xdr:col>38</xdr:col>
      <xdr:colOff>90802</xdr:colOff>
      <xdr:row>19</xdr:row>
      <xdr:rowOff>149160</xdr:rowOff>
    </xdr:from>
    <xdr:to>
      <xdr:col>39</xdr:col>
      <xdr:colOff>23387</xdr:colOff>
      <xdr:row>19</xdr:row>
      <xdr:rowOff>185160</xdr:rowOff>
    </xdr:to>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238872" y="3878667"/>
          <a:ext cx="37226" cy="3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600">
              <a:latin typeface="HGP創英角ｺﾞｼｯｸUB" pitchFamily="50" charset="-128"/>
              <a:ea typeface="HGP創英角ｺﾞｼｯｸUB" pitchFamily="50" charset="-128"/>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189</xdr:colOff>
      <xdr:row>107</xdr:row>
      <xdr:rowOff>175224</xdr:rowOff>
    </xdr:from>
    <xdr:to>
      <xdr:col>9</xdr:col>
      <xdr:colOff>87759</xdr:colOff>
      <xdr:row>108</xdr:row>
      <xdr:rowOff>14655</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223785" y="8842974"/>
          <a:ext cx="87570" cy="81219"/>
        </a:xfrm>
        <a:prstGeom prst="rect">
          <a:avLst/>
        </a:prstGeom>
      </xdr:spPr>
    </xdr:pic>
    <xdr:clientData/>
  </xdr:twoCellAnchor>
  <xdr:twoCellAnchor editAs="oneCell">
    <xdr:from>
      <xdr:col>9</xdr:col>
      <xdr:colOff>4763</xdr:colOff>
      <xdr:row>108</xdr:row>
      <xdr:rowOff>166687</xdr:rowOff>
    </xdr:from>
    <xdr:to>
      <xdr:col>9</xdr:col>
      <xdr:colOff>92333</xdr:colOff>
      <xdr:row>109</xdr:row>
      <xdr:rowOff>6118</xdr:rowOff>
    </xdr:to>
    <xdr:pic>
      <xdr:nvPicPr>
        <xdr:cNvPr id="9" name="図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1"/>
        <a:stretch>
          <a:fillRect/>
        </a:stretch>
      </xdr:blipFill>
      <xdr:spPr>
        <a:xfrm>
          <a:off x="1147763" y="9301162"/>
          <a:ext cx="87570" cy="77556"/>
        </a:xfrm>
        <a:prstGeom prst="rect">
          <a:avLst/>
        </a:prstGeom>
      </xdr:spPr>
    </xdr:pic>
    <xdr:clientData/>
  </xdr:twoCellAnchor>
  <xdr:twoCellAnchor editAs="oneCell">
    <xdr:from>
      <xdr:col>9</xdr:col>
      <xdr:colOff>4762</xdr:colOff>
      <xdr:row>109</xdr:row>
      <xdr:rowOff>161925</xdr:rowOff>
    </xdr:from>
    <xdr:to>
      <xdr:col>9</xdr:col>
      <xdr:colOff>92332</xdr:colOff>
      <xdr:row>110</xdr:row>
      <xdr:rowOff>1356</xdr:rowOff>
    </xdr:to>
    <xdr:pic>
      <xdr:nvPicPr>
        <xdr:cNvPr id="10" name="図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1"/>
        <a:stretch>
          <a:fillRect/>
        </a:stretch>
      </xdr:blipFill>
      <xdr:spPr>
        <a:xfrm>
          <a:off x="1147762" y="9534525"/>
          <a:ext cx="87570" cy="77556"/>
        </a:xfrm>
        <a:prstGeom prst="rect">
          <a:avLst/>
        </a:prstGeom>
      </xdr:spPr>
    </xdr:pic>
    <xdr:clientData/>
  </xdr:twoCellAnchor>
  <xdr:twoCellAnchor editAs="oneCell">
    <xdr:from>
      <xdr:col>9</xdr:col>
      <xdr:colOff>14288</xdr:colOff>
      <xdr:row>114</xdr:row>
      <xdr:rowOff>166688</xdr:rowOff>
    </xdr:from>
    <xdr:to>
      <xdr:col>9</xdr:col>
      <xdr:colOff>101858</xdr:colOff>
      <xdr:row>115</xdr:row>
      <xdr:rowOff>6119</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a:stretch>
          <a:fillRect/>
        </a:stretch>
      </xdr:blipFill>
      <xdr:spPr>
        <a:xfrm>
          <a:off x="1157288" y="10729913"/>
          <a:ext cx="87570" cy="77556"/>
        </a:xfrm>
        <a:prstGeom prst="rect">
          <a:avLst/>
        </a:prstGeom>
      </xdr:spPr>
    </xdr:pic>
    <xdr:clientData/>
  </xdr:twoCellAnchor>
  <xdr:twoCellAnchor editAs="oneCell">
    <xdr:from>
      <xdr:col>9</xdr:col>
      <xdr:colOff>14287</xdr:colOff>
      <xdr:row>115</xdr:row>
      <xdr:rowOff>171450</xdr:rowOff>
    </xdr:from>
    <xdr:to>
      <xdr:col>9</xdr:col>
      <xdr:colOff>101857</xdr:colOff>
      <xdr:row>116</xdr:row>
      <xdr:rowOff>10881</xdr:rowOff>
    </xdr:to>
    <xdr:pic>
      <xdr:nvPicPr>
        <xdr:cNvPr id="12" name="図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1"/>
        <a:stretch>
          <a:fillRect/>
        </a:stretch>
      </xdr:blipFill>
      <xdr:spPr>
        <a:xfrm>
          <a:off x="1157287" y="10972800"/>
          <a:ext cx="87570" cy="77556"/>
        </a:xfrm>
        <a:prstGeom prst="rect">
          <a:avLst/>
        </a:prstGeom>
      </xdr:spPr>
    </xdr:pic>
    <xdr:clientData/>
  </xdr:twoCellAnchor>
  <xdr:twoCellAnchor editAs="oneCell">
    <xdr:from>
      <xdr:col>9</xdr:col>
      <xdr:colOff>19051</xdr:colOff>
      <xdr:row>116</xdr:row>
      <xdr:rowOff>171450</xdr:rowOff>
    </xdr:from>
    <xdr:to>
      <xdr:col>10</xdr:col>
      <xdr:colOff>1846</xdr:colOff>
      <xdr:row>117</xdr:row>
      <xdr:rowOff>10882</xdr:rowOff>
    </xdr:to>
    <xdr:pic>
      <xdr:nvPicPr>
        <xdr:cNvPr id="13" name="図 12">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1"/>
        <a:stretch>
          <a:fillRect/>
        </a:stretch>
      </xdr:blipFill>
      <xdr:spPr>
        <a:xfrm>
          <a:off x="1162051" y="11210925"/>
          <a:ext cx="87570" cy="77556"/>
        </a:xfrm>
        <a:prstGeom prst="rect">
          <a:avLst/>
        </a:prstGeom>
      </xdr:spPr>
    </xdr:pic>
    <xdr:clientData/>
  </xdr:twoCellAnchor>
  <xdr:oneCellAnchor>
    <xdr:from>
      <xdr:col>128</xdr:col>
      <xdr:colOff>563562</xdr:colOff>
      <xdr:row>118</xdr:row>
      <xdr:rowOff>39687</xdr:rowOff>
    </xdr:from>
    <xdr:ext cx="385555" cy="92398"/>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493125" y="119380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twoCellAnchor>
    <xdr:from>
      <xdr:col>70</xdr:col>
      <xdr:colOff>55564</xdr:colOff>
      <xdr:row>111</xdr:row>
      <xdr:rowOff>63500</xdr:rowOff>
    </xdr:from>
    <xdr:to>
      <xdr:col>128</xdr:col>
      <xdr:colOff>595312</xdr:colOff>
      <xdr:row>118</xdr:row>
      <xdr:rowOff>23813</xdr:rowOff>
    </xdr:to>
    <xdr:sp macro="" textlink="">
      <xdr:nvSpPr>
        <xdr:cNvPr id="31" name="メモ 30">
          <a:extLst>
            <a:ext uri="{FF2B5EF4-FFF2-40B4-BE49-F238E27FC236}">
              <a16:creationId xmlns:a16="http://schemas.microsoft.com/office/drawing/2014/main" id="{00000000-0008-0000-0200-00001F000000}"/>
            </a:ext>
          </a:extLst>
        </xdr:cNvPr>
        <xdr:cNvSpPr/>
      </xdr:nvSpPr>
      <xdr:spPr>
        <a:xfrm>
          <a:off x="7699377" y="10294938"/>
          <a:ext cx="825498" cy="1627188"/>
        </a:xfrm>
        <a:prstGeom prst="foldedCorner">
          <a:avLst/>
        </a:prstGeom>
        <a:noFill/>
        <a:ln w="3175" cap="flat" cmpd="sng" algn="ctr">
          <a:solidFill>
            <a:srgbClr val="4F81BD">
              <a:shade val="50000"/>
            </a:srgbClr>
          </a:solidFill>
          <a:prstDash val="solid"/>
        </a:ln>
        <a:effectLst/>
      </xdr:spPr>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70</xdr:col>
      <xdr:colOff>95250</xdr:colOff>
      <xdr:row>111</xdr:row>
      <xdr:rowOff>103188</xdr:rowOff>
    </xdr:from>
    <xdr:to>
      <xdr:col>128</xdr:col>
      <xdr:colOff>539750</xdr:colOff>
      <xdr:row>117</xdr:row>
      <xdr:rowOff>103188</xdr:rowOff>
    </xdr:to>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7739063" y="10334626"/>
          <a:ext cx="730250" cy="1428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en-US" altLang="ja-JP" sz="700">
              <a:latin typeface="HGｺﾞｼｯｸM" panose="020B0609000000000000" pitchFamily="49" charset="-128"/>
              <a:ea typeface="HGｺﾞｼｯｸM" panose="020B0609000000000000" pitchFamily="49" charset="-128"/>
            </a:rPr>
            <a:t>※</a:t>
          </a:r>
          <a:r>
            <a:rPr kumimoji="1" lang="ja-JP" altLang="en-US" sz="700">
              <a:latin typeface="HGｺﾞｼｯｸM" panose="020B0609000000000000" pitchFamily="49" charset="-128"/>
              <a:ea typeface="HGｺﾞｼｯｸM" panose="020B0609000000000000" pitchFamily="49" charset="-128"/>
            </a:rPr>
            <a:t>お手数ですが、印刷後に直接入力してくださるようお願いします。</a:t>
          </a:r>
          <a:r>
            <a:rPr kumimoji="1" lang="ja-JP" altLang="en-US" sz="650">
              <a:latin typeface="HGｺﾞｼｯｸM" panose="020B0609000000000000" pitchFamily="49" charset="-128"/>
              <a:ea typeface="HGｺﾞｼｯｸM" panose="020B0609000000000000" pitchFamily="49" charset="-128"/>
            </a:rPr>
            <a:t>（一面営業所得</a:t>
          </a:r>
          <a:r>
            <a:rPr kumimoji="1" lang="en-US" altLang="ja-JP" sz="650">
              <a:latin typeface="HGｺﾞｼｯｸM" panose="020B0609000000000000" pitchFamily="49" charset="-128"/>
              <a:ea typeface="HGｺﾞｼｯｸM" panose="020B0609000000000000" pitchFamily="49" charset="-128"/>
            </a:rPr>
            <a:t>B</a:t>
          </a:r>
          <a:r>
            <a:rPr kumimoji="1" lang="ja-JP" altLang="en-US" sz="650">
              <a:latin typeface="HGｺﾞｼｯｸM" panose="020B0609000000000000" pitchFamily="49" charset="-128"/>
              <a:ea typeface="HGｺﾞｼｯｸM" panose="020B0609000000000000" pitchFamily="49" charset="-128"/>
            </a:rPr>
            <a:t>必要経費欄へ）</a:t>
          </a:r>
          <a:endParaRPr kumimoji="1" lang="en-US" altLang="ja-JP" sz="650">
            <a:latin typeface="HGｺﾞｼｯｸM" panose="020B0609000000000000" pitchFamily="49" charset="-128"/>
            <a:ea typeface="HGｺﾞｼｯｸM" panose="020B0609000000000000" pitchFamily="49" charset="-128"/>
          </a:endParaRPr>
        </a:p>
        <a:p>
          <a:endParaRPr kumimoji="1" lang="ja-JP" altLang="en-US" sz="900">
            <a:latin typeface="HGｺﾞｼｯｸM" panose="020B0609000000000000" pitchFamily="49" charset="-128"/>
            <a:ea typeface="HGｺﾞｼｯｸM" panose="020B0609000000000000" pitchFamily="49" charset="-128"/>
          </a:endParaRPr>
        </a:p>
      </xdr:txBody>
    </xdr:sp>
    <xdr:clientData/>
  </xdr:twoCellAnchor>
  <xdr:twoCellAnchor>
    <xdr:from>
      <xdr:col>70</xdr:col>
      <xdr:colOff>79375</xdr:colOff>
      <xdr:row>41</xdr:row>
      <xdr:rowOff>23812</xdr:rowOff>
    </xdr:from>
    <xdr:to>
      <xdr:col>128</xdr:col>
      <xdr:colOff>627062</xdr:colOff>
      <xdr:row>63</xdr:row>
      <xdr:rowOff>0</xdr:rowOff>
    </xdr:to>
    <xdr:sp macro="" textlink="">
      <xdr:nvSpPr>
        <xdr:cNvPr id="37" name="メモ 36">
          <a:extLst>
            <a:ext uri="{FF2B5EF4-FFF2-40B4-BE49-F238E27FC236}">
              <a16:creationId xmlns:a16="http://schemas.microsoft.com/office/drawing/2014/main" id="{00000000-0008-0000-0200-000025000000}"/>
            </a:ext>
          </a:extLst>
        </xdr:cNvPr>
        <xdr:cNvSpPr/>
      </xdr:nvSpPr>
      <xdr:spPr>
        <a:xfrm>
          <a:off x="7723188" y="3595687"/>
          <a:ext cx="833437" cy="1722438"/>
        </a:xfrm>
        <a:prstGeom prst="foldedCorner">
          <a:avLst/>
        </a:prstGeom>
        <a:noFill/>
        <a:ln w="3175" cap="flat" cmpd="sng" algn="ctr">
          <a:solidFill>
            <a:srgbClr val="4F81BD">
              <a:shade val="50000"/>
            </a:srgbClr>
          </a:solidFill>
          <a:prstDash val="solid"/>
        </a:ln>
        <a:effectLst/>
      </xdr:spPr>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70</xdr:col>
      <xdr:colOff>119062</xdr:colOff>
      <xdr:row>41</xdr:row>
      <xdr:rowOff>63500</xdr:rowOff>
    </xdr:from>
    <xdr:to>
      <xdr:col>128</xdr:col>
      <xdr:colOff>611188</xdr:colOff>
      <xdr:row>60</xdr:row>
      <xdr:rowOff>55562</xdr:rowOff>
    </xdr:to>
    <xdr:sp macro="" textlink="">
      <xdr:nvSpPr>
        <xdr:cNvPr id="39" name="テキスト ボックス 38">
          <a:extLst>
            <a:ext uri="{FF2B5EF4-FFF2-40B4-BE49-F238E27FC236}">
              <a16:creationId xmlns:a16="http://schemas.microsoft.com/office/drawing/2014/main" id="{00000000-0008-0000-0200-000027000000}"/>
            </a:ext>
          </a:extLst>
        </xdr:cNvPr>
        <xdr:cNvSpPr txBox="1"/>
      </xdr:nvSpPr>
      <xdr:spPr>
        <a:xfrm>
          <a:off x="7762875" y="3635375"/>
          <a:ext cx="777876" cy="15001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en-US" altLang="ja-JP" sz="700">
              <a:latin typeface="HGｺﾞｼｯｸM" panose="020B0609000000000000" pitchFamily="49" charset="-128"/>
              <a:ea typeface="HGｺﾞｼｯｸM" panose="020B0609000000000000" pitchFamily="49" charset="-128"/>
            </a:rPr>
            <a:t>※</a:t>
          </a:r>
          <a:r>
            <a:rPr kumimoji="1" lang="ja-JP" altLang="en-US" sz="700">
              <a:latin typeface="HGｺﾞｼｯｸM" panose="020B0609000000000000" pitchFamily="49" charset="-128"/>
              <a:ea typeface="HGｺﾞｼｯｸM" panose="020B0609000000000000" pitchFamily="49" charset="-128"/>
            </a:rPr>
            <a:t>お手数ですが、印刷後に直接入力してくださるようお願いします。</a:t>
          </a:r>
          <a:r>
            <a:rPr kumimoji="1" lang="ja-JP" altLang="en-US" sz="650">
              <a:latin typeface="HGｺﾞｼｯｸM" panose="020B0609000000000000" pitchFamily="49" charset="-128"/>
              <a:ea typeface="HGｺﾞｼｯｸM" panose="020B0609000000000000" pitchFamily="49" charset="-128"/>
            </a:rPr>
            <a:t>（一面営業所得</a:t>
          </a:r>
          <a:r>
            <a:rPr kumimoji="1" lang="en-US" altLang="ja-JP" sz="650">
              <a:latin typeface="HGｺﾞｼｯｸM" panose="020B0609000000000000" pitchFamily="49" charset="-128"/>
              <a:ea typeface="HGｺﾞｼｯｸM" panose="020B0609000000000000" pitchFamily="49" charset="-128"/>
            </a:rPr>
            <a:t>B</a:t>
          </a:r>
          <a:r>
            <a:rPr kumimoji="1" lang="ja-JP" altLang="en-US" sz="650">
              <a:latin typeface="HGｺﾞｼｯｸM" panose="020B0609000000000000" pitchFamily="49" charset="-128"/>
              <a:ea typeface="HGｺﾞｼｯｸM" panose="020B0609000000000000" pitchFamily="49" charset="-128"/>
            </a:rPr>
            <a:t>必要経費欄へ）</a:t>
          </a:r>
          <a:endParaRPr kumimoji="1" lang="en-US" altLang="ja-JP" sz="650">
            <a:latin typeface="HGｺﾞｼｯｸM" panose="020B0609000000000000" pitchFamily="49" charset="-128"/>
            <a:ea typeface="HGｺﾞｼｯｸM" panose="020B0609000000000000"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77932</xdr:colOff>
          <xdr:row>90</xdr:row>
          <xdr:rowOff>17318</xdr:rowOff>
        </xdr:from>
        <xdr:to>
          <xdr:col>57</xdr:col>
          <xdr:colOff>17318</xdr:colOff>
          <xdr:row>176</xdr:row>
          <xdr:rowOff>100446</xdr:rowOff>
        </xdr:to>
        <xdr:pic>
          <xdr:nvPicPr>
            <xdr:cNvPr id="7" name="図 6">
              <a:extLst>
                <a:ext uri="{FF2B5EF4-FFF2-40B4-BE49-F238E27FC236}">
                  <a16:creationId xmlns:a16="http://schemas.microsoft.com/office/drawing/2014/main" id="{00000000-0008-0000-0400-000007000000}"/>
                </a:ext>
              </a:extLst>
            </xdr:cNvPr>
            <xdr:cNvPicPr>
              <a:picLocks noChangeAspect="1" noChangeArrowheads="1"/>
              <a:extLst>
                <a:ext uri="{84589F7E-364E-4C9E-8A38-B11213B215E9}">
                  <a14:cameraTool cellRange="'２面'!$A$2:$BU$62" spid="_x0000_s12447"/>
                </a:ext>
              </a:extLst>
            </xdr:cNvPicPr>
          </xdr:nvPicPr>
          <xdr:blipFill>
            <a:blip xmlns:r="http://schemas.openxmlformats.org/officeDocument/2006/relationships" r:embed="rId1"/>
            <a:srcRect/>
            <a:stretch>
              <a:fillRect/>
            </a:stretch>
          </xdr:blipFill>
          <xdr:spPr bwMode="auto">
            <a:xfrm>
              <a:off x="77932" y="10927773"/>
              <a:ext cx="7368886" cy="1050867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86594</xdr:colOff>
          <xdr:row>266</xdr:row>
          <xdr:rowOff>88329</xdr:rowOff>
        </xdr:from>
        <xdr:to>
          <xdr:col>58</xdr:col>
          <xdr:colOff>45030</xdr:colOff>
          <xdr:row>354</xdr:row>
          <xdr:rowOff>39043</xdr:rowOff>
        </xdr:to>
        <xdr:pic>
          <xdr:nvPicPr>
            <xdr:cNvPr id="9" name="図 8">
              <a:extLst>
                <a:ext uri="{FF2B5EF4-FFF2-40B4-BE49-F238E27FC236}">
                  <a16:creationId xmlns:a16="http://schemas.microsoft.com/office/drawing/2014/main" id="{00000000-0008-0000-0400-000009000000}"/>
                </a:ext>
              </a:extLst>
            </xdr:cNvPr>
            <xdr:cNvPicPr>
              <a:picLocks noChangeAspect="1" noChangeArrowheads="1"/>
              <a:extLst>
                <a:ext uri="{84589F7E-364E-4C9E-8A38-B11213B215E9}">
                  <a14:cameraTool cellRange="'４面'!$A$3:$AR$32" spid="_x0000_s12448"/>
                </a:ext>
              </a:extLst>
            </xdr:cNvPicPr>
          </xdr:nvPicPr>
          <xdr:blipFill>
            <a:blip xmlns:r="http://schemas.openxmlformats.org/officeDocument/2006/relationships" r:embed="rId2"/>
            <a:srcRect/>
            <a:stretch>
              <a:fillRect/>
            </a:stretch>
          </xdr:blipFill>
          <xdr:spPr bwMode="auto">
            <a:xfrm rot="16200000">
              <a:off x="-1468181" y="33889559"/>
              <a:ext cx="10618714" cy="750916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34637</xdr:colOff>
          <xdr:row>0</xdr:row>
          <xdr:rowOff>103909</xdr:rowOff>
        </xdr:from>
        <xdr:to>
          <xdr:col>56</xdr:col>
          <xdr:colOff>59748</xdr:colOff>
          <xdr:row>87</xdr:row>
          <xdr:rowOff>8659</xdr:rowOff>
        </xdr:to>
        <xdr:pic>
          <xdr:nvPicPr>
            <xdr:cNvPr id="10" name="図 9">
              <a:extLst>
                <a:ext uri="{FF2B5EF4-FFF2-40B4-BE49-F238E27FC236}">
                  <a16:creationId xmlns:a16="http://schemas.microsoft.com/office/drawing/2014/main" id="{00000000-0008-0000-0400-00000A000000}"/>
                </a:ext>
              </a:extLst>
            </xdr:cNvPr>
            <xdr:cNvPicPr>
              <a:picLocks noChangeAspect="1" noChangeArrowheads="1"/>
              <a:extLst>
                <a:ext uri="{84589F7E-364E-4C9E-8A38-B11213B215E9}">
                  <a14:cameraTool cellRange="'１面 '!$A$2:$ET$81" spid="_x0000_s12449"/>
                </a:ext>
              </a:extLst>
            </xdr:cNvPicPr>
          </xdr:nvPicPr>
          <xdr:blipFill rotWithShape="1">
            <a:blip xmlns:r="http://schemas.openxmlformats.org/officeDocument/2006/relationships" r:embed="rId3"/>
            <a:srcRect t="2086"/>
            <a:stretch>
              <a:fillRect/>
            </a:stretch>
          </xdr:blipFill>
          <xdr:spPr bwMode="auto">
            <a:xfrm>
              <a:off x="155864" y="103909"/>
              <a:ext cx="7212157" cy="1045152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114302</xdr:colOff>
          <xdr:row>180</xdr:row>
          <xdr:rowOff>31494</xdr:rowOff>
        </xdr:from>
        <xdr:to>
          <xdr:col>55</xdr:col>
          <xdr:colOff>95250</xdr:colOff>
          <xdr:row>265</xdr:row>
          <xdr:rowOff>31172</xdr:rowOff>
        </xdr:to>
        <xdr:pic>
          <xdr:nvPicPr>
            <xdr:cNvPr id="13" name="図 12">
              <a:extLst>
                <a:ext uri="{FF2B5EF4-FFF2-40B4-BE49-F238E27FC236}">
                  <a16:creationId xmlns:a16="http://schemas.microsoft.com/office/drawing/2014/main" id="{00000000-0008-0000-0400-00000D000000}"/>
                </a:ext>
              </a:extLst>
            </xdr:cNvPr>
            <xdr:cNvPicPr>
              <a:picLocks noChangeAspect="1" noChangeArrowheads="1"/>
              <a:extLst>
                <a:ext uri="{84589F7E-364E-4C9E-8A38-B11213B215E9}">
                  <a14:cameraTool cellRange="'３面'!$B$3:$BR$118" spid="_x0000_s12450"/>
                </a:ext>
              </a:extLst>
            </xdr:cNvPicPr>
          </xdr:nvPicPr>
          <xdr:blipFill>
            <a:blip xmlns:r="http://schemas.openxmlformats.org/officeDocument/2006/relationships" r:embed="rId4"/>
            <a:srcRect/>
            <a:stretch>
              <a:fillRect/>
            </a:stretch>
          </xdr:blipFill>
          <xdr:spPr bwMode="auto">
            <a:xfrm>
              <a:off x="361952" y="22319994"/>
              <a:ext cx="7058023" cy="1052480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ables/table1.xml><?xml version="1.0" encoding="utf-8"?>
<table xmlns="http://schemas.openxmlformats.org/spreadsheetml/2006/main" id="1" name="テーブル1" displayName="テーブル1" ref="CA40:CA53" totalsRowShown="0" headerRowDxfId="11" dataDxfId="10">
  <autoFilter ref="CA40:CA53"/>
  <tableColumns count="1">
    <tableColumn id="1" name="平成" dataDxfId="9"/>
  </tableColumns>
  <tableStyleInfo name="TableStyleLight10" showFirstColumn="0" showLastColumn="0" showRowStripes="1" showColumnStripes="0"/>
</table>
</file>

<file path=xl/tables/table2.xml><?xml version="1.0" encoding="utf-8"?>
<table xmlns="http://schemas.openxmlformats.org/spreadsheetml/2006/main" id="2" name="テーブル2" displayName="テーブル2" ref="CB40:CB45" totalsRowShown="0" headerRowDxfId="8" dataDxfId="7">
  <autoFilter ref="CB40:CB45"/>
  <tableColumns count="1">
    <tableColumn id="1" name="令和" dataDxfId="6"/>
  </tableColumns>
  <tableStyleInfo name="TableStyleLight10" showFirstColumn="0" showLastColumn="0" showRowStripes="1" showColumnStripes="0"/>
</table>
</file>

<file path=xl/tables/table3.xml><?xml version="1.0" encoding="utf-8"?>
<table xmlns="http://schemas.openxmlformats.org/spreadsheetml/2006/main" id="3" name="テーブル3" displayName="テーブル3" ref="BZ134:BZ147" totalsRowShown="0" headerRowDxfId="5" dataDxfId="4">
  <autoFilter ref="BZ134:BZ147"/>
  <tableColumns count="1">
    <tableColumn id="1" name="平成" dataDxfId="3"/>
  </tableColumns>
  <tableStyleInfo name="TableStyleLight10" showFirstColumn="0" showLastColumn="0" showRowStripes="1" showColumnStripes="0"/>
</table>
</file>

<file path=xl/tables/table4.xml><?xml version="1.0" encoding="utf-8"?>
<table xmlns="http://schemas.openxmlformats.org/spreadsheetml/2006/main" id="4" name="テーブル4" displayName="テーブル4" ref="CA134:CA139" totalsRowShown="0" headerRowDxfId="2" dataDxfId="1">
  <autoFilter ref="CA134:CA139"/>
  <tableColumns count="1">
    <tableColumn id="1" name="令和" dataDxfId="0"/>
  </tableColumns>
  <tableStyleInfo name="TableStyleLight10"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3175" cap="flat" cmpd="sng" algn="ctr">
          <a:solidFill>
            <a:srgbClr val="4F81BD">
              <a:shade val="50000"/>
            </a:srgbClr>
          </a:solidFill>
          <a:prstDash val="solid"/>
        </a:ln>
        <a:effectLst/>
      </a:spPr>
      <a:bodyPr vertOverflow="clip" horzOverflow="clip" rtlCol="0" anchor="t"/>
      <a:lstStyle>
        <a:defPPr marL="0" marR="0" indent="0" algn="l" defTabSz="914400" eaLnBrk="1" fontAlgn="auto" latinLnBrk="0" hangingPunct="1">
          <a:lnSpc>
            <a:spcPct val="100000"/>
          </a:lnSpc>
          <a:spcBef>
            <a:spcPts val="0"/>
          </a:spcBef>
          <a:spcAft>
            <a:spcPts val="0"/>
          </a:spcAft>
          <a:buClrTx/>
          <a:buSzTx/>
          <a:buFontTx/>
          <a:buNone/>
          <a:tabLst/>
          <a:defRPr kumimoji="1" sz="1100" b="0" i="0" u="none" strike="noStrike" kern="0" cap="none" spc="0" normalizeH="0" baseline="0" noProof="0">
            <a:ln>
              <a:noFill/>
            </a:ln>
            <a:solidFill>
              <a:sysClr val="window" lastClr="FFFFFF"/>
            </a:solidFill>
            <a:effectLst/>
            <a:uLnTx/>
            <a:uFillTx/>
            <a:latin typeface="Calibri"/>
            <a:ea typeface="ＭＳ Ｐゴシック"/>
            <a:cs typeface="+mn-cs"/>
          </a:defRPr>
        </a:defP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PW103"/>
  <sheetViews>
    <sheetView showGridLines="0" showZeros="0" tabSelected="1" zoomScale="115" zoomScaleNormal="115" zoomScaleSheetLayoutView="100" zoomScalePageLayoutView="120" workbookViewId="0">
      <selection activeCell="AK6" sqref="AK6:CR8"/>
    </sheetView>
  </sheetViews>
  <sheetFormatPr defaultColWidth="0.625" defaultRowHeight="16.5" customHeight="1" outlineLevelCol="1" x14ac:dyDescent="0.15"/>
  <cols>
    <col min="1" max="1" width="3.625" style="121" customWidth="1"/>
    <col min="2" max="14" width="0.625" style="121"/>
    <col min="15" max="17" width="0.625" style="121" customWidth="1"/>
    <col min="18" max="31" width="0.625" style="121"/>
    <col min="32" max="32" width="0.625" style="121" customWidth="1"/>
    <col min="33" max="60" width="0.625" style="121"/>
    <col min="61" max="62" width="0.75" style="121" customWidth="1"/>
    <col min="63" max="71" width="0.625" style="121"/>
    <col min="72" max="75" width="0.625" style="121" customWidth="1"/>
    <col min="76" max="86" width="0.625" style="121"/>
    <col min="87" max="88" width="0.625" style="121" customWidth="1"/>
    <col min="89" max="150" width="0.625" style="121"/>
    <col min="151" max="151" width="3.875" style="121" hidden="1" customWidth="1" outlineLevel="1"/>
    <col min="152" max="152" width="7.625" style="121" hidden="1" customWidth="1" outlineLevel="1"/>
    <col min="153" max="153" width="11.25" style="121" hidden="1" customWidth="1" outlineLevel="1"/>
    <col min="154" max="158" width="7.625" style="121" hidden="1" customWidth="1" outlineLevel="1"/>
    <col min="159" max="159" width="6.125" style="121" hidden="1" customWidth="1" outlineLevel="1"/>
    <col min="160" max="160" width="9.75" style="121" hidden="1" customWidth="1" outlineLevel="1"/>
    <col min="161" max="162" width="6.125" style="121" hidden="1" customWidth="1" outlineLevel="1"/>
    <col min="163" max="163" width="6.125" style="121" customWidth="1" collapsed="1"/>
    <col min="164" max="174" width="6.125" style="121" customWidth="1"/>
    <col min="175" max="16384" width="0.625" style="121"/>
  </cols>
  <sheetData>
    <row r="1" spans="2:159" ht="16.5" customHeight="1" x14ac:dyDescent="0.15">
      <c r="B1" s="815" t="s">
        <v>287</v>
      </c>
      <c r="C1" s="815"/>
      <c r="D1" s="815"/>
      <c r="E1" s="815"/>
      <c r="F1" s="815"/>
      <c r="G1" s="815"/>
      <c r="H1" s="815"/>
      <c r="I1" s="815"/>
      <c r="J1" s="815"/>
      <c r="K1" s="815"/>
      <c r="L1" s="815"/>
      <c r="M1" s="815"/>
      <c r="N1" s="815"/>
      <c r="O1" s="815"/>
      <c r="P1" s="815"/>
      <c r="Q1" s="815"/>
      <c r="R1" s="815"/>
      <c r="S1" s="815"/>
      <c r="T1" s="815"/>
      <c r="U1" s="815"/>
      <c r="V1" s="815"/>
      <c r="W1" s="815"/>
      <c r="X1" s="815"/>
      <c r="Y1" s="815"/>
      <c r="Z1" s="815"/>
      <c r="AA1" s="815"/>
      <c r="AB1" s="815"/>
      <c r="AC1" s="815"/>
      <c r="AD1" s="815"/>
      <c r="AE1" s="815"/>
      <c r="AF1" s="815"/>
      <c r="AG1" s="815"/>
      <c r="AH1" s="815"/>
      <c r="AI1" s="815"/>
      <c r="AJ1" s="815"/>
      <c r="AK1" s="815"/>
      <c r="AL1" s="815"/>
      <c r="AM1" s="815"/>
      <c r="AN1" s="815"/>
      <c r="AO1" s="815"/>
      <c r="AP1" s="815"/>
      <c r="AQ1" s="815"/>
      <c r="AR1" s="815"/>
      <c r="AS1" s="815"/>
      <c r="AT1" s="815"/>
      <c r="AU1" s="815"/>
      <c r="AV1" s="815"/>
      <c r="AW1" s="815"/>
      <c r="AX1" s="815"/>
      <c r="AY1" s="815"/>
      <c r="AZ1" s="815"/>
      <c r="BA1" s="815"/>
      <c r="BB1" s="815"/>
      <c r="BC1" s="815"/>
      <c r="BD1" s="815"/>
      <c r="BE1" s="815"/>
      <c r="BF1" s="815"/>
      <c r="BG1" s="815"/>
      <c r="BH1" s="815"/>
      <c r="BI1" s="815"/>
      <c r="BJ1" s="815"/>
      <c r="BK1" s="815"/>
      <c r="BL1" s="815"/>
      <c r="BM1" s="815"/>
      <c r="BN1" s="815"/>
      <c r="BO1" s="815"/>
      <c r="BP1" s="815"/>
      <c r="BQ1" s="815"/>
      <c r="BR1" s="815"/>
      <c r="BS1" s="815"/>
      <c r="BT1" s="815"/>
      <c r="BU1" s="815"/>
      <c r="BV1" s="815"/>
      <c r="BW1" s="815"/>
      <c r="BX1" s="815"/>
      <c r="BY1" s="815"/>
      <c r="BZ1" s="815"/>
      <c r="CA1" s="815"/>
      <c r="CB1" s="815"/>
      <c r="CC1" s="815"/>
      <c r="CD1" s="815"/>
      <c r="CE1" s="815"/>
      <c r="CF1" s="815"/>
      <c r="CG1" s="815"/>
      <c r="CH1" s="815"/>
      <c r="CI1" s="815"/>
      <c r="CJ1" s="815"/>
      <c r="CK1" s="815"/>
      <c r="CL1" s="815"/>
      <c r="CM1" s="815"/>
      <c r="CN1" s="815"/>
      <c r="CO1" s="815"/>
      <c r="CP1" s="815"/>
      <c r="CQ1" s="815"/>
      <c r="CR1" s="815"/>
      <c r="CS1" s="815"/>
      <c r="CT1" s="815"/>
      <c r="CU1" s="815"/>
      <c r="CV1" s="815"/>
      <c r="CW1" s="815"/>
      <c r="CX1" s="815"/>
      <c r="CY1" s="815"/>
      <c r="CZ1" s="815"/>
      <c r="DA1" s="815"/>
      <c r="DB1" s="815"/>
      <c r="DC1" s="815"/>
      <c r="DD1" s="815"/>
      <c r="DE1" s="815"/>
      <c r="DF1" s="815"/>
      <c r="DG1" s="815"/>
      <c r="DH1" s="815"/>
      <c r="DI1" s="815"/>
      <c r="DJ1" s="815"/>
      <c r="DK1" s="815"/>
      <c r="DL1" s="815"/>
      <c r="DM1" s="815"/>
      <c r="DN1" s="815"/>
      <c r="DO1" s="815"/>
      <c r="DP1" s="815"/>
      <c r="DQ1" s="815"/>
      <c r="DR1" s="815"/>
      <c r="DS1" s="815"/>
      <c r="DT1" s="815"/>
      <c r="DU1" s="815"/>
      <c r="DV1" s="815"/>
      <c r="DW1" s="815"/>
      <c r="DX1" s="815"/>
      <c r="DY1" s="815"/>
      <c r="DZ1" s="815"/>
      <c r="EA1" s="815"/>
      <c r="EB1" s="815"/>
      <c r="EC1" s="815"/>
      <c r="ED1" s="815"/>
      <c r="EE1" s="815"/>
      <c r="EF1" s="815"/>
      <c r="EG1" s="815"/>
      <c r="EH1" s="815"/>
      <c r="EI1" s="815"/>
      <c r="EJ1" s="815"/>
      <c r="EK1" s="815"/>
      <c r="EL1" s="815"/>
      <c r="EM1" s="815"/>
      <c r="EN1" s="815"/>
      <c r="EO1" s="815"/>
      <c r="EP1" s="815"/>
      <c r="EQ1" s="815"/>
      <c r="ER1" s="815"/>
      <c r="ES1" s="815"/>
      <c r="ET1" s="68"/>
      <c r="EU1" s="68"/>
      <c r="EV1" s="68"/>
      <c r="EW1" s="68"/>
      <c r="EX1" s="68"/>
      <c r="EY1" s="68"/>
      <c r="EZ1" s="68"/>
    </row>
    <row r="2" spans="2:159" ht="17.25" customHeight="1" x14ac:dyDescent="0.15">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v>0</v>
      </c>
      <c r="EV2" s="69">
        <v>0</v>
      </c>
      <c r="EW2" s="69"/>
      <c r="EX2" s="63"/>
      <c r="EY2" s="69"/>
      <c r="EZ2" s="63"/>
      <c r="FA2" s="63"/>
      <c r="FB2" s="63" t="s">
        <v>426</v>
      </c>
      <c r="FC2" s="4" t="s">
        <v>427</v>
      </c>
    </row>
    <row r="3" spans="2:159" s="120" customFormat="1" ht="9" customHeight="1" x14ac:dyDescent="0.15">
      <c r="B3" s="816" t="s">
        <v>688</v>
      </c>
      <c r="C3" s="816"/>
      <c r="D3" s="816"/>
      <c r="E3" s="816"/>
      <c r="F3" s="816"/>
      <c r="G3" s="816"/>
      <c r="H3" s="816"/>
      <c r="I3" s="816"/>
      <c r="J3" s="816"/>
      <c r="K3" s="816"/>
      <c r="L3" s="816"/>
      <c r="M3" s="816"/>
      <c r="N3" s="816"/>
      <c r="O3" s="816"/>
      <c r="P3" s="816"/>
      <c r="Q3" s="816"/>
      <c r="R3" s="816"/>
      <c r="S3" s="816"/>
      <c r="T3" s="816"/>
      <c r="U3" s="816"/>
      <c r="V3" s="816"/>
      <c r="W3" s="816"/>
      <c r="X3" s="816"/>
      <c r="Y3" s="816"/>
      <c r="Z3" s="816"/>
      <c r="AA3" s="816"/>
      <c r="AB3" s="816"/>
      <c r="AC3" s="816"/>
      <c r="AD3" s="816"/>
      <c r="AE3" s="816"/>
      <c r="AF3" s="816"/>
      <c r="AG3" s="816"/>
      <c r="AH3" s="816"/>
      <c r="AI3" s="816"/>
      <c r="AJ3" s="816"/>
      <c r="AK3" s="816"/>
      <c r="AL3" s="816"/>
      <c r="AM3" s="816"/>
      <c r="AN3" s="816"/>
      <c r="AO3" s="816"/>
      <c r="AP3" s="816"/>
      <c r="AQ3" s="816"/>
      <c r="AR3" s="816"/>
      <c r="AS3" s="816"/>
      <c r="AT3" s="816"/>
      <c r="AU3" s="816"/>
      <c r="AV3" s="816"/>
      <c r="AW3" s="816"/>
      <c r="AX3" s="816"/>
      <c r="AY3" s="816"/>
      <c r="AZ3" s="816"/>
      <c r="BA3" s="816"/>
      <c r="BB3" s="816"/>
      <c r="BC3" s="816"/>
      <c r="BD3" s="816"/>
      <c r="BE3" s="816"/>
      <c r="BF3" s="816"/>
      <c r="BG3" s="816"/>
      <c r="BH3" s="816"/>
      <c r="BI3" s="816"/>
      <c r="BJ3" s="816"/>
      <c r="BK3" s="816"/>
      <c r="BL3" s="816"/>
      <c r="BM3" s="816"/>
      <c r="BN3" s="816"/>
      <c r="BO3" s="816"/>
      <c r="BP3" s="816"/>
      <c r="BQ3" s="816"/>
      <c r="BR3" s="816"/>
      <c r="BS3" s="816"/>
      <c r="BT3" s="816"/>
      <c r="BU3" s="816"/>
      <c r="BV3" s="816"/>
      <c r="BW3" s="816"/>
      <c r="BX3" s="816"/>
      <c r="BY3" s="816"/>
      <c r="BZ3" s="816"/>
      <c r="CA3" s="816"/>
      <c r="CB3" s="816"/>
      <c r="CC3" s="816"/>
      <c r="CD3" s="816"/>
      <c r="CE3" s="816"/>
      <c r="CF3" s="816"/>
      <c r="CG3" s="816"/>
      <c r="CH3" s="816"/>
      <c r="CI3" s="816"/>
      <c r="CJ3" s="816"/>
      <c r="CK3" s="816"/>
      <c r="CL3" s="816"/>
      <c r="CM3" s="816"/>
      <c r="CN3" s="816"/>
      <c r="CO3" s="816"/>
      <c r="CP3" s="816"/>
      <c r="CQ3" s="70"/>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0"/>
      <c r="EP3" s="70"/>
      <c r="EQ3" s="70"/>
      <c r="ER3" s="70"/>
      <c r="ES3" s="70"/>
      <c r="EV3" s="111"/>
      <c r="EW3" s="4" t="s">
        <v>312</v>
      </c>
      <c r="EX3" s="63" t="s">
        <v>428</v>
      </c>
      <c r="EY3" s="4" t="s">
        <v>429</v>
      </c>
      <c r="EZ3" s="63" t="s">
        <v>430</v>
      </c>
      <c r="FA3" s="63" t="s">
        <v>296</v>
      </c>
      <c r="FB3" s="63" t="s">
        <v>431</v>
      </c>
      <c r="FC3" s="4" t="s">
        <v>432</v>
      </c>
    </row>
    <row r="4" spans="2:159" s="120" customFormat="1" ht="8.25" customHeight="1" x14ac:dyDescent="0.15">
      <c r="B4" s="816"/>
      <c r="C4" s="816"/>
      <c r="D4" s="816"/>
      <c r="E4" s="816"/>
      <c r="F4" s="816"/>
      <c r="G4" s="816"/>
      <c r="H4" s="816"/>
      <c r="I4" s="816"/>
      <c r="J4" s="816"/>
      <c r="K4" s="816"/>
      <c r="L4" s="816"/>
      <c r="M4" s="816"/>
      <c r="N4" s="816"/>
      <c r="O4" s="816"/>
      <c r="P4" s="816"/>
      <c r="Q4" s="816"/>
      <c r="R4" s="816"/>
      <c r="S4" s="816"/>
      <c r="T4" s="816"/>
      <c r="U4" s="816"/>
      <c r="V4" s="816"/>
      <c r="W4" s="816"/>
      <c r="X4" s="816"/>
      <c r="Y4" s="816"/>
      <c r="Z4" s="816"/>
      <c r="AA4" s="816"/>
      <c r="AB4" s="816"/>
      <c r="AC4" s="816"/>
      <c r="AD4" s="816"/>
      <c r="AE4" s="816"/>
      <c r="AF4" s="816"/>
      <c r="AG4" s="816"/>
      <c r="AH4" s="816"/>
      <c r="AI4" s="816"/>
      <c r="AJ4" s="816"/>
      <c r="AK4" s="816"/>
      <c r="AL4" s="816"/>
      <c r="AM4" s="816"/>
      <c r="AN4" s="816"/>
      <c r="AO4" s="816"/>
      <c r="AP4" s="816"/>
      <c r="AQ4" s="816"/>
      <c r="AR4" s="816"/>
      <c r="AS4" s="816"/>
      <c r="AT4" s="816"/>
      <c r="AU4" s="816"/>
      <c r="AV4" s="816"/>
      <c r="AW4" s="816"/>
      <c r="AX4" s="816"/>
      <c r="AY4" s="816"/>
      <c r="AZ4" s="816"/>
      <c r="BA4" s="816"/>
      <c r="BB4" s="816"/>
      <c r="BC4" s="816"/>
      <c r="BD4" s="816"/>
      <c r="BE4" s="816"/>
      <c r="BF4" s="816"/>
      <c r="BG4" s="816"/>
      <c r="BH4" s="816"/>
      <c r="BI4" s="816"/>
      <c r="BJ4" s="816"/>
      <c r="BK4" s="816"/>
      <c r="BL4" s="816"/>
      <c r="BM4" s="816"/>
      <c r="BN4" s="816"/>
      <c r="BO4" s="816"/>
      <c r="BP4" s="816"/>
      <c r="BQ4" s="816"/>
      <c r="BR4" s="816"/>
      <c r="BS4" s="816"/>
      <c r="BT4" s="816"/>
      <c r="BU4" s="816"/>
      <c r="BV4" s="816"/>
      <c r="BW4" s="816"/>
      <c r="BX4" s="816"/>
      <c r="BY4" s="816"/>
      <c r="BZ4" s="816"/>
      <c r="CA4" s="816"/>
      <c r="CB4" s="816"/>
      <c r="CC4" s="816"/>
      <c r="CD4" s="816"/>
      <c r="CE4" s="816"/>
      <c r="CF4" s="816"/>
      <c r="CG4" s="816"/>
      <c r="CH4" s="816"/>
      <c r="CI4" s="816"/>
      <c r="CJ4" s="816"/>
      <c r="CK4" s="816"/>
      <c r="CL4" s="816"/>
      <c r="CM4" s="816"/>
      <c r="CN4" s="816"/>
      <c r="CO4" s="816"/>
      <c r="CP4" s="816"/>
      <c r="CS4" s="817" t="s">
        <v>433</v>
      </c>
      <c r="CT4" s="818"/>
      <c r="CU4" s="818"/>
      <c r="CV4" s="818"/>
      <c r="CW4" s="818"/>
      <c r="CX4" s="818"/>
      <c r="CY4" s="818"/>
      <c r="CZ4" s="818"/>
      <c r="DA4" s="818"/>
      <c r="DB4" s="818"/>
      <c r="DC4" s="818"/>
      <c r="DD4" s="818"/>
      <c r="DE4" s="818"/>
      <c r="DF4" s="818"/>
      <c r="DG4" s="818"/>
      <c r="DH4" s="818"/>
      <c r="DI4" s="818"/>
      <c r="DJ4" s="818"/>
      <c r="DK4" s="818"/>
      <c r="DL4" s="818"/>
      <c r="DM4" s="818"/>
      <c r="DN4" s="818"/>
      <c r="DO4" s="818"/>
      <c r="DP4" s="818"/>
      <c r="DQ4" s="818"/>
      <c r="DR4" s="818"/>
      <c r="DS4" s="818"/>
      <c r="DT4" s="818"/>
      <c r="DU4" s="818"/>
      <c r="DV4" s="818"/>
      <c r="DW4" s="818"/>
      <c r="DX4" s="818"/>
      <c r="DY4" s="818"/>
      <c r="DZ4" s="818"/>
      <c r="EA4" s="818"/>
      <c r="EB4" s="818"/>
      <c r="EC4" s="818"/>
      <c r="ED4" s="818"/>
      <c r="EE4" s="818"/>
      <c r="EF4" s="818"/>
      <c r="EG4" s="818"/>
      <c r="EH4" s="818"/>
      <c r="EI4" s="818"/>
      <c r="EJ4" s="818"/>
      <c r="EK4" s="818"/>
      <c r="EL4" s="818"/>
      <c r="EM4" s="818"/>
      <c r="EN4" s="819"/>
      <c r="EO4" s="70"/>
      <c r="EP4" s="70"/>
      <c r="EQ4" s="70"/>
      <c r="ER4" s="70"/>
      <c r="ES4" s="70"/>
      <c r="EV4" s="111"/>
      <c r="EW4" s="4" t="s">
        <v>313</v>
      </c>
      <c r="EX4" s="63"/>
      <c r="EY4" s="4" t="s">
        <v>434</v>
      </c>
      <c r="EZ4" s="63" t="s">
        <v>435</v>
      </c>
      <c r="FA4" s="63" t="s">
        <v>616</v>
      </c>
      <c r="FB4" s="63" t="s">
        <v>636</v>
      </c>
      <c r="FC4" s="4" t="s">
        <v>436</v>
      </c>
    </row>
    <row r="5" spans="2:159" s="120" customFormat="1" ht="8.25" customHeight="1" thickBot="1" x14ac:dyDescent="0.2">
      <c r="B5" s="816"/>
      <c r="C5" s="816"/>
      <c r="D5" s="816"/>
      <c r="E5" s="816"/>
      <c r="F5" s="816"/>
      <c r="G5" s="816"/>
      <c r="H5" s="816"/>
      <c r="I5" s="816"/>
      <c r="J5" s="816"/>
      <c r="K5" s="816"/>
      <c r="L5" s="816"/>
      <c r="M5" s="816"/>
      <c r="N5" s="816"/>
      <c r="O5" s="816"/>
      <c r="P5" s="816"/>
      <c r="Q5" s="816"/>
      <c r="R5" s="816"/>
      <c r="S5" s="816"/>
      <c r="T5" s="816"/>
      <c r="U5" s="816"/>
      <c r="V5" s="816"/>
      <c r="W5" s="816"/>
      <c r="X5" s="816"/>
      <c r="Y5" s="816"/>
      <c r="Z5" s="816"/>
      <c r="AA5" s="816"/>
      <c r="AB5" s="816"/>
      <c r="AC5" s="816"/>
      <c r="AD5" s="816"/>
      <c r="AE5" s="816"/>
      <c r="AF5" s="816"/>
      <c r="AG5" s="816"/>
      <c r="AH5" s="816"/>
      <c r="AI5" s="816"/>
      <c r="AJ5" s="816"/>
      <c r="AK5" s="816"/>
      <c r="AL5" s="816"/>
      <c r="AM5" s="816"/>
      <c r="AN5" s="816"/>
      <c r="AO5" s="816"/>
      <c r="AP5" s="816"/>
      <c r="AQ5" s="816"/>
      <c r="AR5" s="816"/>
      <c r="AS5" s="816"/>
      <c r="AT5" s="816"/>
      <c r="AU5" s="816"/>
      <c r="AV5" s="816"/>
      <c r="AW5" s="816"/>
      <c r="AX5" s="816"/>
      <c r="AY5" s="816"/>
      <c r="AZ5" s="816"/>
      <c r="BA5" s="816"/>
      <c r="BB5" s="816"/>
      <c r="BC5" s="816"/>
      <c r="BD5" s="816"/>
      <c r="BE5" s="816"/>
      <c r="BF5" s="816"/>
      <c r="BG5" s="816"/>
      <c r="BH5" s="816"/>
      <c r="BI5" s="816"/>
      <c r="BJ5" s="816"/>
      <c r="BK5" s="816"/>
      <c r="BL5" s="816"/>
      <c r="BM5" s="816"/>
      <c r="BN5" s="816"/>
      <c r="BO5" s="816"/>
      <c r="BP5" s="816"/>
      <c r="BQ5" s="816"/>
      <c r="BR5" s="816"/>
      <c r="BS5" s="816"/>
      <c r="BT5" s="816"/>
      <c r="BU5" s="816"/>
      <c r="BV5" s="816"/>
      <c r="BW5" s="816"/>
      <c r="BX5" s="816"/>
      <c r="BY5" s="816"/>
      <c r="BZ5" s="816"/>
      <c r="CA5" s="816"/>
      <c r="CB5" s="816"/>
      <c r="CC5" s="816"/>
      <c r="CD5" s="816"/>
      <c r="CE5" s="816"/>
      <c r="CF5" s="816"/>
      <c r="CG5" s="816"/>
      <c r="CH5" s="816"/>
      <c r="CI5" s="816"/>
      <c r="CJ5" s="816"/>
      <c r="CK5" s="816"/>
      <c r="CL5" s="816"/>
      <c r="CM5" s="816"/>
      <c r="CN5" s="816"/>
      <c r="CO5" s="816"/>
      <c r="CP5" s="816"/>
      <c r="CS5" s="820"/>
      <c r="CT5" s="821"/>
      <c r="CU5" s="821"/>
      <c r="CV5" s="821"/>
      <c r="CW5" s="821"/>
      <c r="CX5" s="821"/>
      <c r="CY5" s="821"/>
      <c r="CZ5" s="821"/>
      <c r="DA5" s="821"/>
      <c r="DB5" s="821"/>
      <c r="DC5" s="821"/>
      <c r="DD5" s="821"/>
      <c r="DE5" s="821"/>
      <c r="DF5" s="821"/>
      <c r="DG5" s="821"/>
      <c r="DH5" s="821"/>
      <c r="DI5" s="821"/>
      <c r="DJ5" s="821"/>
      <c r="DK5" s="821"/>
      <c r="DL5" s="821"/>
      <c r="DM5" s="821"/>
      <c r="DN5" s="821"/>
      <c r="DO5" s="821"/>
      <c r="DP5" s="821"/>
      <c r="DQ5" s="821"/>
      <c r="DR5" s="821"/>
      <c r="DS5" s="821"/>
      <c r="DT5" s="821"/>
      <c r="DU5" s="821"/>
      <c r="DV5" s="821"/>
      <c r="DW5" s="821"/>
      <c r="DX5" s="821"/>
      <c r="DY5" s="821"/>
      <c r="DZ5" s="821"/>
      <c r="EA5" s="821"/>
      <c r="EB5" s="821"/>
      <c r="EC5" s="821"/>
      <c r="ED5" s="821"/>
      <c r="EE5" s="821"/>
      <c r="EF5" s="821"/>
      <c r="EG5" s="821"/>
      <c r="EH5" s="821"/>
      <c r="EI5" s="821"/>
      <c r="EJ5" s="821"/>
      <c r="EK5" s="821"/>
      <c r="EL5" s="821"/>
      <c r="EM5" s="821"/>
      <c r="EN5" s="822"/>
      <c r="EO5" s="70"/>
      <c r="EP5" s="70"/>
      <c r="EQ5" s="70"/>
      <c r="ER5" s="70"/>
      <c r="ES5" s="70"/>
      <c r="EV5" s="111"/>
      <c r="EW5" s="4" t="s">
        <v>314</v>
      </c>
      <c r="EX5" s="63"/>
      <c r="EY5" s="4" t="s">
        <v>437</v>
      </c>
      <c r="EZ5" s="63" t="s">
        <v>438</v>
      </c>
      <c r="FA5" s="63"/>
      <c r="FB5" s="63" t="s">
        <v>637</v>
      </c>
      <c r="FC5" s="4" t="s">
        <v>439</v>
      </c>
    </row>
    <row r="6" spans="2:159" s="63" customFormat="1" ht="8.25" customHeight="1" x14ac:dyDescent="0.15">
      <c r="B6" s="817" t="s">
        <v>440</v>
      </c>
      <c r="C6" s="818"/>
      <c r="D6" s="818"/>
      <c r="E6" s="818"/>
      <c r="F6" s="818"/>
      <c r="G6" s="818"/>
      <c r="H6" s="818"/>
      <c r="I6" s="818"/>
      <c r="J6" s="818"/>
      <c r="K6" s="818"/>
      <c r="L6" s="818"/>
      <c r="M6" s="818"/>
      <c r="N6" s="818"/>
      <c r="O6" s="818"/>
      <c r="P6" s="818"/>
      <c r="Q6" s="818"/>
      <c r="R6" s="818"/>
      <c r="S6" s="818"/>
      <c r="T6" s="818"/>
      <c r="U6" s="818"/>
      <c r="V6" s="818"/>
      <c r="W6" s="818"/>
      <c r="X6" s="818"/>
      <c r="Y6" s="819"/>
      <c r="Z6" s="826" t="s">
        <v>4</v>
      </c>
      <c r="AA6" s="827"/>
      <c r="AB6" s="827"/>
      <c r="AC6" s="828"/>
      <c r="AD6" s="817" t="s">
        <v>6</v>
      </c>
      <c r="AE6" s="818"/>
      <c r="AF6" s="818"/>
      <c r="AG6" s="818"/>
      <c r="AH6" s="818"/>
      <c r="AI6" s="818"/>
      <c r="AJ6" s="818"/>
      <c r="AK6" s="832"/>
      <c r="AL6" s="833"/>
      <c r="AM6" s="833"/>
      <c r="AN6" s="833"/>
      <c r="AO6" s="833"/>
      <c r="AP6" s="833"/>
      <c r="AQ6" s="833"/>
      <c r="AR6" s="833"/>
      <c r="AS6" s="833"/>
      <c r="AT6" s="833"/>
      <c r="AU6" s="833"/>
      <c r="AV6" s="833"/>
      <c r="AW6" s="833"/>
      <c r="AX6" s="833"/>
      <c r="AY6" s="833"/>
      <c r="AZ6" s="833"/>
      <c r="BA6" s="833"/>
      <c r="BB6" s="833"/>
      <c r="BC6" s="833"/>
      <c r="BD6" s="833"/>
      <c r="BE6" s="833"/>
      <c r="BF6" s="833"/>
      <c r="BG6" s="833"/>
      <c r="BH6" s="833"/>
      <c r="BI6" s="833"/>
      <c r="BJ6" s="833"/>
      <c r="BK6" s="833"/>
      <c r="BL6" s="833"/>
      <c r="BM6" s="833"/>
      <c r="BN6" s="833"/>
      <c r="BO6" s="833"/>
      <c r="BP6" s="833"/>
      <c r="BQ6" s="833"/>
      <c r="BR6" s="833"/>
      <c r="BS6" s="833"/>
      <c r="BT6" s="833"/>
      <c r="BU6" s="833"/>
      <c r="BV6" s="833"/>
      <c r="BW6" s="833"/>
      <c r="BX6" s="833"/>
      <c r="BY6" s="833"/>
      <c r="BZ6" s="833"/>
      <c r="CA6" s="833"/>
      <c r="CB6" s="833"/>
      <c r="CC6" s="833"/>
      <c r="CD6" s="833"/>
      <c r="CE6" s="833"/>
      <c r="CF6" s="833"/>
      <c r="CG6" s="833"/>
      <c r="CH6" s="833"/>
      <c r="CI6" s="833"/>
      <c r="CJ6" s="833"/>
      <c r="CK6" s="833"/>
      <c r="CL6" s="833"/>
      <c r="CM6" s="833"/>
      <c r="CN6" s="833"/>
      <c r="CO6" s="833"/>
      <c r="CP6" s="833"/>
      <c r="CQ6" s="833"/>
      <c r="CR6" s="834"/>
      <c r="CS6" s="841" t="s">
        <v>1</v>
      </c>
      <c r="CT6" s="842"/>
      <c r="CU6" s="842"/>
      <c r="CV6" s="842"/>
      <c r="CW6" s="842"/>
      <c r="CX6" s="842"/>
      <c r="CY6" s="842"/>
      <c r="CZ6" s="842"/>
      <c r="DA6" s="843"/>
      <c r="DB6" s="843"/>
      <c r="DC6" s="843"/>
      <c r="DD6" s="843"/>
      <c r="DE6" s="843"/>
      <c r="DF6" s="843"/>
      <c r="DG6" s="843"/>
      <c r="DH6" s="843"/>
      <c r="DI6" s="843"/>
      <c r="DJ6" s="843"/>
      <c r="DK6" s="843"/>
      <c r="DL6" s="843"/>
      <c r="DM6" s="843"/>
      <c r="DN6" s="843"/>
      <c r="DO6" s="843"/>
      <c r="DP6" s="843"/>
      <c r="DQ6" s="842" t="s">
        <v>2</v>
      </c>
      <c r="DR6" s="842"/>
      <c r="DS6" s="842"/>
      <c r="DT6" s="842"/>
      <c r="DU6" s="842"/>
      <c r="DV6" s="842"/>
      <c r="DW6" s="842"/>
      <c r="DX6" s="842"/>
      <c r="DY6" s="843"/>
      <c r="DZ6" s="843"/>
      <c r="EA6" s="843"/>
      <c r="EB6" s="843"/>
      <c r="EC6" s="843"/>
      <c r="ED6" s="843"/>
      <c r="EE6" s="843"/>
      <c r="EF6" s="843"/>
      <c r="EG6" s="843"/>
      <c r="EH6" s="843"/>
      <c r="EI6" s="843"/>
      <c r="EJ6" s="843"/>
      <c r="EK6" s="843"/>
      <c r="EL6" s="843"/>
      <c r="EM6" s="843"/>
      <c r="EN6" s="843"/>
      <c r="EO6" s="71"/>
      <c r="EP6" s="71"/>
      <c r="EQ6" s="846" t="s">
        <v>0</v>
      </c>
      <c r="ER6" s="846"/>
      <c r="ES6" s="846"/>
      <c r="EV6" s="111"/>
      <c r="EW6" s="4" t="s">
        <v>279</v>
      </c>
      <c r="EY6" s="4" t="s">
        <v>441</v>
      </c>
      <c r="EZ6" s="63" t="s">
        <v>442</v>
      </c>
      <c r="FA6" s="63" t="s">
        <v>443</v>
      </c>
      <c r="FB6" s="63" t="s">
        <v>638</v>
      </c>
      <c r="FC6" s="4" t="s">
        <v>444</v>
      </c>
    </row>
    <row r="7" spans="2:159" s="63" customFormat="1" ht="8.25" customHeight="1" x14ac:dyDescent="0.15">
      <c r="B7" s="823"/>
      <c r="C7" s="824"/>
      <c r="D7" s="824"/>
      <c r="E7" s="824"/>
      <c r="F7" s="824"/>
      <c r="G7" s="824"/>
      <c r="H7" s="824"/>
      <c r="I7" s="824"/>
      <c r="J7" s="824"/>
      <c r="K7" s="824"/>
      <c r="L7" s="824"/>
      <c r="M7" s="824"/>
      <c r="N7" s="824"/>
      <c r="O7" s="824"/>
      <c r="P7" s="824"/>
      <c r="Q7" s="824"/>
      <c r="R7" s="824"/>
      <c r="S7" s="824"/>
      <c r="T7" s="824"/>
      <c r="U7" s="824"/>
      <c r="V7" s="824"/>
      <c r="W7" s="824"/>
      <c r="X7" s="824"/>
      <c r="Y7" s="825"/>
      <c r="Z7" s="829"/>
      <c r="AA7" s="830"/>
      <c r="AB7" s="830"/>
      <c r="AC7" s="831"/>
      <c r="AD7" s="823"/>
      <c r="AE7" s="824"/>
      <c r="AF7" s="824"/>
      <c r="AG7" s="824"/>
      <c r="AH7" s="824"/>
      <c r="AI7" s="824"/>
      <c r="AJ7" s="824"/>
      <c r="AK7" s="835"/>
      <c r="AL7" s="836"/>
      <c r="AM7" s="836"/>
      <c r="AN7" s="836"/>
      <c r="AO7" s="836"/>
      <c r="AP7" s="836"/>
      <c r="AQ7" s="836"/>
      <c r="AR7" s="836"/>
      <c r="AS7" s="836"/>
      <c r="AT7" s="836"/>
      <c r="AU7" s="836"/>
      <c r="AV7" s="836"/>
      <c r="AW7" s="836"/>
      <c r="AX7" s="836"/>
      <c r="AY7" s="836"/>
      <c r="AZ7" s="836"/>
      <c r="BA7" s="836"/>
      <c r="BB7" s="836"/>
      <c r="BC7" s="836"/>
      <c r="BD7" s="836"/>
      <c r="BE7" s="836"/>
      <c r="BF7" s="836"/>
      <c r="BG7" s="836"/>
      <c r="BH7" s="836"/>
      <c r="BI7" s="836"/>
      <c r="BJ7" s="836"/>
      <c r="BK7" s="836"/>
      <c r="BL7" s="836"/>
      <c r="BM7" s="836"/>
      <c r="BN7" s="836"/>
      <c r="BO7" s="836"/>
      <c r="BP7" s="836"/>
      <c r="BQ7" s="836"/>
      <c r="BR7" s="836"/>
      <c r="BS7" s="836"/>
      <c r="BT7" s="836"/>
      <c r="BU7" s="836"/>
      <c r="BV7" s="836"/>
      <c r="BW7" s="836"/>
      <c r="BX7" s="836"/>
      <c r="BY7" s="836"/>
      <c r="BZ7" s="836"/>
      <c r="CA7" s="836"/>
      <c r="CB7" s="836"/>
      <c r="CC7" s="836"/>
      <c r="CD7" s="836"/>
      <c r="CE7" s="836"/>
      <c r="CF7" s="836"/>
      <c r="CG7" s="836"/>
      <c r="CH7" s="836"/>
      <c r="CI7" s="836"/>
      <c r="CJ7" s="836"/>
      <c r="CK7" s="836"/>
      <c r="CL7" s="836"/>
      <c r="CM7" s="836"/>
      <c r="CN7" s="836"/>
      <c r="CO7" s="836"/>
      <c r="CP7" s="836"/>
      <c r="CQ7" s="836"/>
      <c r="CR7" s="837"/>
      <c r="CS7" s="841"/>
      <c r="CT7" s="842"/>
      <c r="CU7" s="842"/>
      <c r="CV7" s="842"/>
      <c r="CW7" s="842"/>
      <c r="CX7" s="842"/>
      <c r="CY7" s="842"/>
      <c r="CZ7" s="842"/>
      <c r="DA7" s="843"/>
      <c r="DB7" s="843"/>
      <c r="DC7" s="843"/>
      <c r="DD7" s="843"/>
      <c r="DE7" s="843"/>
      <c r="DF7" s="843"/>
      <c r="DG7" s="843"/>
      <c r="DH7" s="843"/>
      <c r="DI7" s="843"/>
      <c r="DJ7" s="843"/>
      <c r="DK7" s="843"/>
      <c r="DL7" s="843"/>
      <c r="DM7" s="843"/>
      <c r="DN7" s="843"/>
      <c r="DO7" s="843"/>
      <c r="DP7" s="843"/>
      <c r="DQ7" s="842"/>
      <c r="DR7" s="842"/>
      <c r="DS7" s="842"/>
      <c r="DT7" s="842"/>
      <c r="DU7" s="842"/>
      <c r="DV7" s="842"/>
      <c r="DW7" s="842"/>
      <c r="DX7" s="842"/>
      <c r="DY7" s="843"/>
      <c r="DZ7" s="843"/>
      <c r="EA7" s="843"/>
      <c r="EB7" s="843"/>
      <c r="EC7" s="843"/>
      <c r="ED7" s="843"/>
      <c r="EE7" s="843"/>
      <c r="EF7" s="843"/>
      <c r="EG7" s="843"/>
      <c r="EH7" s="843"/>
      <c r="EI7" s="843"/>
      <c r="EJ7" s="843"/>
      <c r="EK7" s="843"/>
      <c r="EL7" s="843"/>
      <c r="EM7" s="843"/>
      <c r="EN7" s="843"/>
      <c r="EO7" s="71"/>
      <c r="EP7" s="71"/>
      <c r="EQ7" s="846"/>
      <c r="ER7" s="846"/>
      <c r="ES7" s="846"/>
      <c r="EV7" s="111"/>
      <c r="EW7" s="4" t="s">
        <v>602</v>
      </c>
      <c r="EY7" s="4" t="s">
        <v>445</v>
      </c>
      <c r="EZ7" s="63" t="s">
        <v>446</v>
      </c>
      <c r="FA7" s="63" t="s">
        <v>447</v>
      </c>
      <c r="FB7" s="63" t="s">
        <v>639</v>
      </c>
      <c r="FC7" s="4" t="s">
        <v>448</v>
      </c>
    </row>
    <row r="8" spans="2:159" s="63" customFormat="1" ht="8.25" customHeight="1" thickBot="1" x14ac:dyDescent="0.2">
      <c r="B8" s="72"/>
      <c r="C8" s="71"/>
      <c r="D8" s="71"/>
      <c r="E8" s="71"/>
      <c r="F8" s="71"/>
      <c r="G8" s="71"/>
      <c r="H8" s="71"/>
      <c r="I8" s="71"/>
      <c r="J8" s="71"/>
      <c r="K8" s="71"/>
      <c r="L8" s="71"/>
      <c r="M8" s="71"/>
      <c r="N8" s="71"/>
      <c r="O8" s="71"/>
      <c r="P8" s="71"/>
      <c r="Q8" s="71"/>
      <c r="R8" s="71"/>
      <c r="S8" s="71"/>
      <c r="T8" s="71"/>
      <c r="U8" s="71"/>
      <c r="V8" s="71"/>
      <c r="W8" s="71"/>
      <c r="X8" s="71"/>
      <c r="Y8" s="73"/>
      <c r="Z8" s="829"/>
      <c r="AA8" s="830"/>
      <c r="AB8" s="830"/>
      <c r="AC8" s="831"/>
      <c r="AD8" s="820"/>
      <c r="AE8" s="821"/>
      <c r="AF8" s="821"/>
      <c r="AG8" s="821"/>
      <c r="AH8" s="821"/>
      <c r="AI8" s="821"/>
      <c r="AJ8" s="821"/>
      <c r="AK8" s="838"/>
      <c r="AL8" s="839"/>
      <c r="AM8" s="839"/>
      <c r="AN8" s="839"/>
      <c r="AO8" s="839"/>
      <c r="AP8" s="839"/>
      <c r="AQ8" s="839"/>
      <c r="AR8" s="839"/>
      <c r="AS8" s="839"/>
      <c r="AT8" s="839"/>
      <c r="AU8" s="839"/>
      <c r="AV8" s="839"/>
      <c r="AW8" s="839"/>
      <c r="AX8" s="839"/>
      <c r="AY8" s="839"/>
      <c r="AZ8" s="839"/>
      <c r="BA8" s="839"/>
      <c r="BB8" s="839"/>
      <c r="BC8" s="839"/>
      <c r="BD8" s="839"/>
      <c r="BE8" s="839"/>
      <c r="BF8" s="839"/>
      <c r="BG8" s="839"/>
      <c r="BH8" s="839"/>
      <c r="BI8" s="839"/>
      <c r="BJ8" s="839"/>
      <c r="BK8" s="839"/>
      <c r="BL8" s="839"/>
      <c r="BM8" s="839"/>
      <c r="BN8" s="839"/>
      <c r="BO8" s="839"/>
      <c r="BP8" s="839"/>
      <c r="BQ8" s="839"/>
      <c r="BR8" s="839"/>
      <c r="BS8" s="839"/>
      <c r="BT8" s="839"/>
      <c r="BU8" s="839"/>
      <c r="BV8" s="839"/>
      <c r="BW8" s="839"/>
      <c r="BX8" s="839"/>
      <c r="BY8" s="839"/>
      <c r="BZ8" s="839"/>
      <c r="CA8" s="839"/>
      <c r="CB8" s="839"/>
      <c r="CC8" s="839"/>
      <c r="CD8" s="839"/>
      <c r="CE8" s="839"/>
      <c r="CF8" s="839"/>
      <c r="CG8" s="839"/>
      <c r="CH8" s="839"/>
      <c r="CI8" s="839"/>
      <c r="CJ8" s="839"/>
      <c r="CK8" s="839"/>
      <c r="CL8" s="839"/>
      <c r="CM8" s="839"/>
      <c r="CN8" s="839"/>
      <c r="CO8" s="839"/>
      <c r="CP8" s="839"/>
      <c r="CQ8" s="839"/>
      <c r="CR8" s="840"/>
      <c r="CS8" s="841"/>
      <c r="CT8" s="842"/>
      <c r="CU8" s="842"/>
      <c r="CV8" s="842"/>
      <c r="CW8" s="842"/>
      <c r="CX8" s="842"/>
      <c r="CY8" s="842"/>
      <c r="CZ8" s="842"/>
      <c r="DA8" s="843"/>
      <c r="DB8" s="843"/>
      <c r="DC8" s="843"/>
      <c r="DD8" s="843"/>
      <c r="DE8" s="844"/>
      <c r="DF8" s="844"/>
      <c r="DG8" s="844"/>
      <c r="DH8" s="844"/>
      <c r="DI8" s="844"/>
      <c r="DJ8" s="844"/>
      <c r="DK8" s="844"/>
      <c r="DL8" s="844"/>
      <c r="DM8" s="844"/>
      <c r="DN8" s="844"/>
      <c r="DO8" s="844"/>
      <c r="DP8" s="844"/>
      <c r="DQ8" s="845"/>
      <c r="DR8" s="845"/>
      <c r="DS8" s="845"/>
      <c r="DT8" s="845"/>
      <c r="DU8" s="845"/>
      <c r="DV8" s="845"/>
      <c r="DW8" s="845"/>
      <c r="DX8" s="845"/>
      <c r="DY8" s="844"/>
      <c r="DZ8" s="844"/>
      <c r="EA8" s="844"/>
      <c r="EB8" s="844"/>
      <c r="EC8" s="844"/>
      <c r="ED8" s="844"/>
      <c r="EE8" s="844"/>
      <c r="EF8" s="844"/>
      <c r="EG8" s="844"/>
      <c r="EH8" s="844"/>
      <c r="EI8" s="844"/>
      <c r="EJ8" s="844"/>
      <c r="EK8" s="844"/>
      <c r="EL8" s="844"/>
      <c r="EM8" s="844"/>
      <c r="EN8" s="844"/>
      <c r="EO8" s="71"/>
      <c r="EP8" s="71"/>
      <c r="EQ8" s="846"/>
      <c r="ER8" s="846"/>
      <c r="ES8" s="846"/>
      <c r="EV8" s="111"/>
      <c r="EW8" s="4"/>
      <c r="EY8" s="4" t="s">
        <v>449</v>
      </c>
      <c r="EZ8" s="63" t="s">
        <v>450</v>
      </c>
      <c r="FA8" s="63" t="s">
        <v>451</v>
      </c>
      <c r="FB8" s="63" t="s">
        <v>640</v>
      </c>
      <c r="FC8" s="63" t="s">
        <v>391</v>
      </c>
    </row>
    <row r="9" spans="2:159" s="63" customFormat="1" ht="8.25" customHeight="1" x14ac:dyDescent="0.15">
      <c r="B9" s="72"/>
      <c r="C9" s="71"/>
      <c r="D9" s="71"/>
      <c r="E9" s="71"/>
      <c r="F9" s="71"/>
      <c r="G9" s="71"/>
      <c r="H9" s="71"/>
      <c r="I9" s="71"/>
      <c r="J9" s="71"/>
      <c r="K9" s="71"/>
      <c r="L9" s="71"/>
      <c r="M9" s="71"/>
      <c r="N9" s="71"/>
      <c r="O9" s="71"/>
      <c r="P9" s="71"/>
      <c r="Q9" s="71"/>
      <c r="R9" s="71"/>
      <c r="S9" s="71"/>
      <c r="T9" s="71"/>
      <c r="U9" s="71"/>
      <c r="V9" s="71"/>
      <c r="W9" s="71"/>
      <c r="X9" s="71"/>
      <c r="Y9" s="73"/>
      <c r="Z9" s="829"/>
      <c r="AA9" s="830"/>
      <c r="AB9" s="830"/>
      <c r="AC9" s="831"/>
      <c r="AD9" s="847" t="s">
        <v>452</v>
      </c>
      <c r="AE9" s="848"/>
      <c r="AF9" s="848"/>
      <c r="AG9" s="848"/>
      <c r="AH9" s="848"/>
      <c r="AI9" s="848"/>
      <c r="AJ9" s="848"/>
      <c r="AK9" s="851"/>
      <c r="AL9" s="852"/>
      <c r="AM9" s="852"/>
      <c r="AN9" s="852"/>
      <c r="AO9" s="852"/>
      <c r="AP9" s="852"/>
      <c r="AQ9" s="852"/>
      <c r="AR9" s="852"/>
      <c r="AS9" s="852"/>
      <c r="AT9" s="852"/>
      <c r="AU9" s="852"/>
      <c r="AV9" s="852"/>
      <c r="AW9" s="852"/>
      <c r="AX9" s="852"/>
      <c r="AY9" s="852"/>
      <c r="AZ9" s="852"/>
      <c r="BA9" s="852"/>
      <c r="BB9" s="852"/>
      <c r="BC9" s="852"/>
      <c r="BD9" s="852"/>
      <c r="BE9" s="852"/>
      <c r="BF9" s="852"/>
      <c r="BG9" s="852"/>
      <c r="BH9" s="852"/>
      <c r="BI9" s="852"/>
      <c r="BJ9" s="852"/>
      <c r="BK9" s="852"/>
      <c r="BL9" s="852"/>
      <c r="BM9" s="852"/>
      <c r="BN9" s="852"/>
      <c r="BO9" s="852"/>
      <c r="BP9" s="852"/>
      <c r="BQ9" s="852"/>
      <c r="BR9" s="852"/>
      <c r="BS9" s="852"/>
      <c r="BT9" s="852"/>
      <c r="BU9" s="852"/>
      <c r="BV9" s="852"/>
      <c r="BW9" s="852"/>
      <c r="BX9" s="852"/>
      <c r="BY9" s="852"/>
      <c r="BZ9" s="852"/>
      <c r="CA9" s="852"/>
      <c r="CB9" s="852"/>
      <c r="CC9" s="852"/>
      <c r="CD9" s="852"/>
      <c r="CE9" s="852"/>
      <c r="CF9" s="852"/>
      <c r="CG9" s="852"/>
      <c r="CH9" s="852"/>
      <c r="CI9" s="852"/>
      <c r="CJ9" s="852"/>
      <c r="CK9" s="852"/>
      <c r="CL9" s="852"/>
      <c r="CM9" s="852"/>
      <c r="CN9" s="852"/>
      <c r="CO9" s="852"/>
      <c r="CP9" s="852"/>
      <c r="CQ9" s="852"/>
      <c r="CR9" s="853"/>
      <c r="CS9" s="818" t="s">
        <v>453</v>
      </c>
      <c r="CT9" s="818"/>
      <c r="CU9" s="818"/>
      <c r="CV9" s="818"/>
      <c r="CW9" s="818"/>
      <c r="CX9" s="818"/>
      <c r="CY9" s="818"/>
      <c r="CZ9" s="818"/>
      <c r="DA9" s="818"/>
      <c r="DB9" s="818"/>
      <c r="DC9" s="818"/>
      <c r="DD9" s="818"/>
      <c r="DE9" s="857"/>
      <c r="DF9" s="858"/>
      <c r="DG9" s="858"/>
      <c r="DH9" s="858"/>
      <c r="DI9" s="858"/>
      <c r="DJ9" s="858"/>
      <c r="DK9" s="858"/>
      <c r="DL9" s="858"/>
      <c r="DM9" s="858"/>
      <c r="DN9" s="863"/>
      <c r="DO9" s="864"/>
      <c r="DP9" s="864"/>
      <c r="DQ9" s="864"/>
      <c r="DR9" s="864"/>
      <c r="DS9" s="869" t="s">
        <v>129</v>
      </c>
      <c r="DT9" s="869"/>
      <c r="DU9" s="869"/>
      <c r="DV9" s="869"/>
      <c r="DW9" s="864"/>
      <c r="DX9" s="864"/>
      <c r="DY9" s="864"/>
      <c r="DZ9" s="864"/>
      <c r="EA9" s="864"/>
      <c r="EB9" s="869" t="s">
        <v>138</v>
      </c>
      <c r="EC9" s="869"/>
      <c r="ED9" s="869"/>
      <c r="EE9" s="869"/>
      <c r="EF9" s="864"/>
      <c r="EG9" s="864"/>
      <c r="EH9" s="864"/>
      <c r="EI9" s="864"/>
      <c r="EJ9" s="864"/>
      <c r="EK9" s="869" t="s">
        <v>112</v>
      </c>
      <c r="EL9" s="869"/>
      <c r="EM9" s="869"/>
      <c r="EN9" s="872"/>
      <c r="EO9" s="71"/>
      <c r="EP9" s="71"/>
      <c r="EQ9" s="846"/>
      <c r="ER9" s="846"/>
      <c r="ES9" s="846"/>
      <c r="EV9" s="111"/>
      <c r="EW9" s="4"/>
      <c r="EY9" s="4" t="s">
        <v>454</v>
      </c>
      <c r="FA9" s="63" t="s">
        <v>455</v>
      </c>
      <c r="FB9" s="63" t="s">
        <v>641</v>
      </c>
      <c r="FC9" s="63" t="s">
        <v>392</v>
      </c>
    </row>
    <row r="10" spans="2:159" s="63" customFormat="1" ht="8.25" customHeight="1" x14ac:dyDescent="0.15">
      <c r="B10" s="72"/>
      <c r="C10" s="71"/>
      <c r="D10" s="71"/>
      <c r="E10" s="71"/>
      <c r="F10" s="71"/>
      <c r="G10" s="71"/>
      <c r="H10" s="71"/>
      <c r="I10" s="71"/>
      <c r="J10" s="71"/>
      <c r="K10" s="71"/>
      <c r="L10" s="71"/>
      <c r="M10" s="71"/>
      <c r="N10" s="71"/>
      <c r="O10" s="71"/>
      <c r="P10" s="71"/>
      <c r="Q10" s="71"/>
      <c r="R10" s="71"/>
      <c r="S10" s="71"/>
      <c r="T10" s="71"/>
      <c r="U10" s="71"/>
      <c r="V10" s="71"/>
      <c r="W10" s="71"/>
      <c r="X10" s="71"/>
      <c r="Y10" s="73"/>
      <c r="Z10" s="829"/>
      <c r="AA10" s="830"/>
      <c r="AB10" s="830"/>
      <c r="AC10" s="831"/>
      <c r="AD10" s="849"/>
      <c r="AE10" s="850"/>
      <c r="AF10" s="850"/>
      <c r="AG10" s="850"/>
      <c r="AH10" s="850"/>
      <c r="AI10" s="850"/>
      <c r="AJ10" s="850"/>
      <c r="AK10" s="854"/>
      <c r="AL10" s="855"/>
      <c r="AM10" s="855"/>
      <c r="AN10" s="855"/>
      <c r="AO10" s="855"/>
      <c r="AP10" s="855"/>
      <c r="AQ10" s="855"/>
      <c r="AR10" s="855"/>
      <c r="AS10" s="855"/>
      <c r="AT10" s="855"/>
      <c r="AU10" s="855"/>
      <c r="AV10" s="855"/>
      <c r="AW10" s="855"/>
      <c r="AX10" s="855"/>
      <c r="AY10" s="855"/>
      <c r="AZ10" s="855"/>
      <c r="BA10" s="855"/>
      <c r="BB10" s="855"/>
      <c r="BC10" s="855"/>
      <c r="BD10" s="855"/>
      <c r="BE10" s="855"/>
      <c r="BF10" s="855"/>
      <c r="BG10" s="855"/>
      <c r="BH10" s="855"/>
      <c r="BI10" s="855"/>
      <c r="BJ10" s="855"/>
      <c r="BK10" s="855"/>
      <c r="BL10" s="855"/>
      <c r="BM10" s="855"/>
      <c r="BN10" s="855"/>
      <c r="BO10" s="855"/>
      <c r="BP10" s="855"/>
      <c r="BQ10" s="855"/>
      <c r="BR10" s="855"/>
      <c r="BS10" s="855"/>
      <c r="BT10" s="855"/>
      <c r="BU10" s="855"/>
      <c r="BV10" s="855"/>
      <c r="BW10" s="855"/>
      <c r="BX10" s="855"/>
      <c r="BY10" s="855"/>
      <c r="BZ10" s="855"/>
      <c r="CA10" s="855"/>
      <c r="CB10" s="855"/>
      <c r="CC10" s="855"/>
      <c r="CD10" s="855"/>
      <c r="CE10" s="855"/>
      <c r="CF10" s="855"/>
      <c r="CG10" s="855"/>
      <c r="CH10" s="855"/>
      <c r="CI10" s="855"/>
      <c r="CJ10" s="855"/>
      <c r="CK10" s="855"/>
      <c r="CL10" s="855"/>
      <c r="CM10" s="855"/>
      <c r="CN10" s="855"/>
      <c r="CO10" s="855"/>
      <c r="CP10" s="855"/>
      <c r="CQ10" s="855"/>
      <c r="CR10" s="856"/>
      <c r="CS10" s="824"/>
      <c r="CT10" s="824"/>
      <c r="CU10" s="824"/>
      <c r="CV10" s="824"/>
      <c r="CW10" s="824"/>
      <c r="CX10" s="824"/>
      <c r="CY10" s="824"/>
      <c r="CZ10" s="824"/>
      <c r="DA10" s="824"/>
      <c r="DB10" s="824"/>
      <c r="DC10" s="824"/>
      <c r="DD10" s="824"/>
      <c r="DE10" s="859"/>
      <c r="DF10" s="860"/>
      <c r="DG10" s="860"/>
      <c r="DH10" s="860"/>
      <c r="DI10" s="860"/>
      <c r="DJ10" s="860"/>
      <c r="DK10" s="860"/>
      <c r="DL10" s="860"/>
      <c r="DM10" s="860"/>
      <c r="DN10" s="865"/>
      <c r="DO10" s="866"/>
      <c r="DP10" s="866"/>
      <c r="DQ10" s="866"/>
      <c r="DR10" s="866"/>
      <c r="DS10" s="870"/>
      <c r="DT10" s="870"/>
      <c r="DU10" s="870"/>
      <c r="DV10" s="870"/>
      <c r="DW10" s="866"/>
      <c r="DX10" s="866"/>
      <c r="DY10" s="866"/>
      <c r="DZ10" s="866"/>
      <c r="EA10" s="866"/>
      <c r="EB10" s="870"/>
      <c r="EC10" s="870"/>
      <c r="ED10" s="870"/>
      <c r="EE10" s="870"/>
      <c r="EF10" s="866"/>
      <c r="EG10" s="866"/>
      <c r="EH10" s="866"/>
      <c r="EI10" s="866"/>
      <c r="EJ10" s="866"/>
      <c r="EK10" s="870"/>
      <c r="EL10" s="870"/>
      <c r="EM10" s="870"/>
      <c r="EN10" s="873"/>
      <c r="EO10" s="71"/>
      <c r="EP10" s="71"/>
      <c r="EQ10" s="846"/>
      <c r="ER10" s="846"/>
      <c r="ES10" s="846"/>
      <c r="EV10" s="111"/>
      <c r="EW10" s="4"/>
      <c r="EX10" s="63" t="s">
        <v>456</v>
      </c>
      <c r="EY10" s="4" t="s">
        <v>457</v>
      </c>
      <c r="FB10" s="63" t="s">
        <v>642</v>
      </c>
      <c r="FC10" s="4" t="s">
        <v>458</v>
      </c>
    </row>
    <row r="11" spans="2:159" s="63" customFormat="1" ht="8.25" customHeight="1" x14ac:dyDescent="0.15">
      <c r="B11" s="72"/>
      <c r="C11" s="71"/>
      <c r="D11" s="71"/>
      <c r="E11" s="71"/>
      <c r="F11" s="71"/>
      <c r="G11" s="71"/>
      <c r="H11" s="71"/>
      <c r="I11" s="71"/>
      <c r="J11" s="71"/>
      <c r="K11" s="71"/>
      <c r="L11" s="71"/>
      <c r="M11" s="71"/>
      <c r="N11" s="71"/>
      <c r="O11" s="71"/>
      <c r="P11" s="71"/>
      <c r="Q11" s="71"/>
      <c r="R11" s="71"/>
      <c r="S11" s="71"/>
      <c r="T11" s="71"/>
      <c r="U11" s="71"/>
      <c r="V11" s="71"/>
      <c r="W11" s="71"/>
      <c r="X11" s="71"/>
      <c r="Y11" s="73"/>
      <c r="Z11" s="829"/>
      <c r="AA11" s="830"/>
      <c r="AB11" s="830"/>
      <c r="AC11" s="831"/>
      <c r="AD11" s="823" t="s">
        <v>7</v>
      </c>
      <c r="AE11" s="824"/>
      <c r="AF11" s="824"/>
      <c r="AG11" s="824"/>
      <c r="AH11" s="824"/>
      <c r="AI11" s="824"/>
      <c r="AJ11" s="824"/>
      <c r="AK11" s="806"/>
      <c r="AL11" s="807"/>
      <c r="AM11" s="807"/>
      <c r="AN11" s="807"/>
      <c r="AO11" s="807"/>
      <c r="AP11" s="807"/>
      <c r="AQ11" s="807"/>
      <c r="AR11" s="807"/>
      <c r="AS11" s="807"/>
      <c r="AT11" s="807"/>
      <c r="AU11" s="807"/>
      <c r="AV11" s="807"/>
      <c r="AW11" s="807"/>
      <c r="AX11" s="807"/>
      <c r="AY11" s="807"/>
      <c r="AZ11" s="807"/>
      <c r="BA11" s="807"/>
      <c r="BB11" s="807"/>
      <c r="BC11" s="807"/>
      <c r="BD11" s="807"/>
      <c r="BE11" s="807"/>
      <c r="BF11" s="807"/>
      <c r="BG11" s="807"/>
      <c r="BH11" s="807"/>
      <c r="BI11" s="807"/>
      <c r="BJ11" s="807"/>
      <c r="BK11" s="807"/>
      <c r="BL11" s="807"/>
      <c r="BM11" s="807"/>
      <c r="BN11" s="807"/>
      <c r="BO11" s="807"/>
      <c r="BP11" s="807"/>
      <c r="BQ11" s="807"/>
      <c r="BR11" s="807"/>
      <c r="BS11" s="807"/>
      <c r="BT11" s="807"/>
      <c r="BU11" s="807"/>
      <c r="BV11" s="807"/>
      <c r="BW11" s="807"/>
      <c r="BX11" s="807"/>
      <c r="BY11" s="807"/>
      <c r="BZ11" s="807"/>
      <c r="CA11" s="807"/>
      <c r="CB11" s="807"/>
      <c r="CC11" s="807"/>
      <c r="CD11" s="807"/>
      <c r="CE11" s="807"/>
      <c r="CF11" s="807"/>
      <c r="CG11" s="807"/>
      <c r="CH11" s="807"/>
      <c r="CI11" s="807"/>
      <c r="CJ11" s="807"/>
      <c r="CK11" s="807"/>
      <c r="CL11" s="807"/>
      <c r="CM11" s="807"/>
      <c r="CN11" s="807"/>
      <c r="CO11" s="807"/>
      <c r="CP11" s="807"/>
      <c r="CQ11" s="807"/>
      <c r="CR11" s="808"/>
      <c r="CS11" s="821"/>
      <c r="CT11" s="821"/>
      <c r="CU11" s="821"/>
      <c r="CV11" s="821"/>
      <c r="CW11" s="821"/>
      <c r="CX11" s="821"/>
      <c r="CY11" s="821"/>
      <c r="CZ11" s="821"/>
      <c r="DA11" s="821"/>
      <c r="DB11" s="821"/>
      <c r="DC11" s="821"/>
      <c r="DD11" s="821"/>
      <c r="DE11" s="861"/>
      <c r="DF11" s="862"/>
      <c r="DG11" s="862"/>
      <c r="DH11" s="862"/>
      <c r="DI11" s="862"/>
      <c r="DJ11" s="862"/>
      <c r="DK11" s="862"/>
      <c r="DL11" s="862"/>
      <c r="DM11" s="862"/>
      <c r="DN11" s="867"/>
      <c r="DO11" s="868"/>
      <c r="DP11" s="868"/>
      <c r="DQ11" s="868"/>
      <c r="DR11" s="868"/>
      <c r="DS11" s="871"/>
      <c r="DT11" s="871"/>
      <c r="DU11" s="871"/>
      <c r="DV11" s="871"/>
      <c r="DW11" s="868"/>
      <c r="DX11" s="868"/>
      <c r="DY11" s="868"/>
      <c r="DZ11" s="868"/>
      <c r="EA11" s="868"/>
      <c r="EB11" s="871"/>
      <c r="EC11" s="871"/>
      <c r="ED11" s="871"/>
      <c r="EE11" s="871"/>
      <c r="EF11" s="868"/>
      <c r="EG11" s="868"/>
      <c r="EH11" s="868"/>
      <c r="EI11" s="868"/>
      <c r="EJ11" s="868"/>
      <c r="EK11" s="871"/>
      <c r="EL11" s="871"/>
      <c r="EM11" s="871"/>
      <c r="EN11" s="874"/>
      <c r="EO11" s="71"/>
      <c r="EP11" s="71"/>
      <c r="EQ11" s="846"/>
      <c r="ER11" s="846"/>
      <c r="ES11" s="846"/>
      <c r="EV11" s="111"/>
      <c r="EW11" s="4"/>
      <c r="EX11" s="63" t="s">
        <v>459</v>
      </c>
      <c r="EY11" s="4" t="s">
        <v>460</v>
      </c>
      <c r="FB11" s="63" t="s">
        <v>643</v>
      </c>
      <c r="FC11" s="4" t="s">
        <v>461</v>
      </c>
    </row>
    <row r="12" spans="2:159" s="63" customFormat="1" ht="8.25" customHeight="1" x14ac:dyDescent="0.15">
      <c r="B12" s="72"/>
      <c r="C12" s="71"/>
      <c r="D12" s="71"/>
      <c r="E12" s="71"/>
      <c r="F12" s="71"/>
      <c r="G12" s="71"/>
      <c r="H12" s="71"/>
      <c r="I12" s="71"/>
      <c r="J12" s="71"/>
      <c r="K12" s="71"/>
      <c r="L12" s="71"/>
      <c r="M12" s="71"/>
      <c r="N12" s="71"/>
      <c r="O12" s="71"/>
      <c r="P12" s="71"/>
      <c r="Q12" s="71"/>
      <c r="R12" s="71"/>
      <c r="S12" s="71"/>
      <c r="T12" s="71"/>
      <c r="U12" s="71"/>
      <c r="V12" s="71"/>
      <c r="W12" s="71"/>
      <c r="X12" s="71"/>
      <c r="Y12" s="73"/>
      <c r="Z12" s="829"/>
      <c r="AA12" s="830"/>
      <c r="AB12" s="830"/>
      <c r="AC12" s="831"/>
      <c r="AD12" s="823"/>
      <c r="AE12" s="824"/>
      <c r="AF12" s="824"/>
      <c r="AG12" s="824"/>
      <c r="AH12" s="824"/>
      <c r="AI12" s="824"/>
      <c r="AJ12" s="824"/>
      <c r="AK12" s="809"/>
      <c r="AL12" s="810"/>
      <c r="AM12" s="810"/>
      <c r="AN12" s="810"/>
      <c r="AO12" s="810"/>
      <c r="AP12" s="810"/>
      <c r="AQ12" s="810"/>
      <c r="AR12" s="810"/>
      <c r="AS12" s="810"/>
      <c r="AT12" s="810"/>
      <c r="AU12" s="810"/>
      <c r="AV12" s="810"/>
      <c r="AW12" s="810"/>
      <c r="AX12" s="810"/>
      <c r="AY12" s="810"/>
      <c r="AZ12" s="810"/>
      <c r="BA12" s="810"/>
      <c r="BB12" s="810"/>
      <c r="BC12" s="810"/>
      <c r="BD12" s="810"/>
      <c r="BE12" s="810"/>
      <c r="BF12" s="810"/>
      <c r="BG12" s="810"/>
      <c r="BH12" s="810"/>
      <c r="BI12" s="810"/>
      <c r="BJ12" s="810"/>
      <c r="BK12" s="810"/>
      <c r="BL12" s="810"/>
      <c r="BM12" s="810"/>
      <c r="BN12" s="810"/>
      <c r="BO12" s="810"/>
      <c r="BP12" s="810"/>
      <c r="BQ12" s="810"/>
      <c r="BR12" s="810"/>
      <c r="BS12" s="810"/>
      <c r="BT12" s="810"/>
      <c r="BU12" s="810"/>
      <c r="BV12" s="810"/>
      <c r="BW12" s="810"/>
      <c r="BX12" s="810"/>
      <c r="BY12" s="810"/>
      <c r="BZ12" s="810"/>
      <c r="CA12" s="810"/>
      <c r="CB12" s="810"/>
      <c r="CC12" s="810"/>
      <c r="CD12" s="810"/>
      <c r="CE12" s="810"/>
      <c r="CF12" s="810"/>
      <c r="CG12" s="810"/>
      <c r="CH12" s="810"/>
      <c r="CI12" s="810"/>
      <c r="CJ12" s="810"/>
      <c r="CK12" s="810"/>
      <c r="CL12" s="810"/>
      <c r="CM12" s="810"/>
      <c r="CN12" s="810"/>
      <c r="CO12" s="810"/>
      <c r="CP12" s="810"/>
      <c r="CQ12" s="810"/>
      <c r="CR12" s="811"/>
      <c r="CS12" s="818" t="s">
        <v>462</v>
      </c>
      <c r="CT12" s="818"/>
      <c r="CU12" s="818"/>
      <c r="CV12" s="818"/>
      <c r="CW12" s="818"/>
      <c r="CX12" s="818"/>
      <c r="CY12" s="818"/>
      <c r="CZ12" s="818"/>
      <c r="DA12" s="818"/>
      <c r="DB12" s="818"/>
      <c r="DC12" s="818"/>
      <c r="DD12" s="818"/>
      <c r="DE12" s="752"/>
      <c r="DF12" s="753"/>
      <c r="DG12" s="753"/>
      <c r="DH12" s="753"/>
      <c r="DI12" s="753"/>
      <c r="DJ12" s="753"/>
      <c r="DK12" s="753"/>
      <c r="DL12" s="753"/>
      <c r="DM12" s="753"/>
      <c r="DN12" s="753"/>
      <c r="DO12" s="753"/>
      <c r="DP12" s="753"/>
      <c r="DQ12" s="753"/>
      <c r="DR12" s="753"/>
      <c r="DS12" s="753"/>
      <c r="DT12" s="753"/>
      <c r="DU12" s="753"/>
      <c r="DV12" s="753"/>
      <c r="DW12" s="754"/>
      <c r="DX12" s="761" t="s">
        <v>268</v>
      </c>
      <c r="DY12" s="762"/>
      <c r="DZ12" s="762"/>
      <c r="EA12" s="762"/>
      <c r="EB12" s="762"/>
      <c r="EC12" s="763"/>
      <c r="ED12" s="770"/>
      <c r="EE12" s="771"/>
      <c r="EF12" s="771"/>
      <c r="EG12" s="771"/>
      <c r="EH12" s="771"/>
      <c r="EI12" s="771"/>
      <c r="EJ12" s="771"/>
      <c r="EK12" s="771"/>
      <c r="EL12" s="771"/>
      <c r="EM12" s="771"/>
      <c r="EN12" s="772"/>
      <c r="EO12" s="71"/>
      <c r="EP12" s="71"/>
      <c r="EQ12" s="846"/>
      <c r="ER12" s="846"/>
      <c r="ES12" s="846"/>
      <c r="EV12" s="111"/>
      <c r="EW12" s="4"/>
      <c r="EX12" s="63" t="s">
        <v>463</v>
      </c>
      <c r="EY12" s="4" t="s">
        <v>464</v>
      </c>
      <c r="FB12" s="63" t="s">
        <v>644</v>
      </c>
      <c r="FC12" s="4" t="s">
        <v>465</v>
      </c>
    </row>
    <row r="13" spans="2:159" s="63" customFormat="1" ht="8.25" customHeight="1" x14ac:dyDescent="0.15">
      <c r="B13" s="72"/>
      <c r="C13" s="71"/>
      <c r="D13" s="71"/>
      <c r="E13" s="71"/>
      <c r="F13" s="71"/>
      <c r="G13" s="71"/>
      <c r="H13" s="71"/>
      <c r="I13" s="71"/>
      <c r="J13" s="71"/>
      <c r="K13" s="71"/>
      <c r="L13" s="71"/>
      <c r="M13" s="71"/>
      <c r="N13" s="71"/>
      <c r="O13" s="71"/>
      <c r="P13" s="71"/>
      <c r="Q13" s="71"/>
      <c r="R13" s="71"/>
      <c r="S13" s="71"/>
      <c r="T13" s="71"/>
      <c r="U13" s="71"/>
      <c r="V13" s="71"/>
      <c r="W13" s="71"/>
      <c r="X13" s="71"/>
      <c r="Y13" s="73"/>
      <c r="Z13" s="829"/>
      <c r="AA13" s="830"/>
      <c r="AB13" s="830"/>
      <c r="AC13" s="831"/>
      <c r="AD13" s="823"/>
      <c r="AE13" s="824"/>
      <c r="AF13" s="824"/>
      <c r="AG13" s="824"/>
      <c r="AH13" s="824"/>
      <c r="AI13" s="824"/>
      <c r="AJ13" s="824"/>
      <c r="AK13" s="809"/>
      <c r="AL13" s="810"/>
      <c r="AM13" s="810"/>
      <c r="AN13" s="810"/>
      <c r="AO13" s="810"/>
      <c r="AP13" s="810"/>
      <c r="AQ13" s="810"/>
      <c r="AR13" s="810"/>
      <c r="AS13" s="810"/>
      <c r="AT13" s="810"/>
      <c r="AU13" s="810"/>
      <c r="AV13" s="810"/>
      <c r="AW13" s="810"/>
      <c r="AX13" s="810"/>
      <c r="AY13" s="810"/>
      <c r="AZ13" s="810"/>
      <c r="BA13" s="810"/>
      <c r="BB13" s="810"/>
      <c r="BC13" s="810"/>
      <c r="BD13" s="810"/>
      <c r="BE13" s="810"/>
      <c r="BF13" s="810"/>
      <c r="BG13" s="810"/>
      <c r="BH13" s="810"/>
      <c r="BI13" s="810"/>
      <c r="BJ13" s="810"/>
      <c r="BK13" s="810"/>
      <c r="BL13" s="810"/>
      <c r="BM13" s="810"/>
      <c r="BN13" s="810"/>
      <c r="BO13" s="810"/>
      <c r="BP13" s="810"/>
      <c r="BQ13" s="810"/>
      <c r="BR13" s="810"/>
      <c r="BS13" s="810"/>
      <c r="BT13" s="810"/>
      <c r="BU13" s="810"/>
      <c r="BV13" s="810"/>
      <c r="BW13" s="810"/>
      <c r="BX13" s="810"/>
      <c r="BY13" s="810"/>
      <c r="BZ13" s="810"/>
      <c r="CA13" s="810"/>
      <c r="CB13" s="810"/>
      <c r="CC13" s="810"/>
      <c r="CD13" s="810"/>
      <c r="CE13" s="810"/>
      <c r="CF13" s="810"/>
      <c r="CG13" s="810"/>
      <c r="CH13" s="810"/>
      <c r="CI13" s="810"/>
      <c r="CJ13" s="810"/>
      <c r="CK13" s="810"/>
      <c r="CL13" s="810"/>
      <c r="CM13" s="810"/>
      <c r="CN13" s="810"/>
      <c r="CO13" s="810"/>
      <c r="CP13" s="810"/>
      <c r="CQ13" s="810"/>
      <c r="CR13" s="811"/>
      <c r="CS13" s="824"/>
      <c r="CT13" s="824"/>
      <c r="CU13" s="824"/>
      <c r="CV13" s="824"/>
      <c r="CW13" s="824"/>
      <c r="CX13" s="824"/>
      <c r="CY13" s="824"/>
      <c r="CZ13" s="824"/>
      <c r="DA13" s="824"/>
      <c r="DB13" s="824"/>
      <c r="DC13" s="824"/>
      <c r="DD13" s="824"/>
      <c r="DE13" s="755"/>
      <c r="DF13" s="756"/>
      <c r="DG13" s="756"/>
      <c r="DH13" s="756"/>
      <c r="DI13" s="756"/>
      <c r="DJ13" s="756"/>
      <c r="DK13" s="756"/>
      <c r="DL13" s="756"/>
      <c r="DM13" s="756"/>
      <c r="DN13" s="756"/>
      <c r="DO13" s="756"/>
      <c r="DP13" s="756"/>
      <c r="DQ13" s="756"/>
      <c r="DR13" s="756"/>
      <c r="DS13" s="756"/>
      <c r="DT13" s="756"/>
      <c r="DU13" s="756"/>
      <c r="DV13" s="756"/>
      <c r="DW13" s="757"/>
      <c r="DX13" s="764"/>
      <c r="DY13" s="765"/>
      <c r="DZ13" s="765"/>
      <c r="EA13" s="765"/>
      <c r="EB13" s="765"/>
      <c r="EC13" s="766"/>
      <c r="ED13" s="773"/>
      <c r="EE13" s="774"/>
      <c r="EF13" s="774"/>
      <c r="EG13" s="774"/>
      <c r="EH13" s="774"/>
      <c r="EI13" s="774"/>
      <c r="EJ13" s="774"/>
      <c r="EK13" s="774"/>
      <c r="EL13" s="774"/>
      <c r="EM13" s="774"/>
      <c r="EN13" s="775"/>
      <c r="EO13" s="71"/>
      <c r="EP13" s="71"/>
      <c r="EQ13" s="846"/>
      <c r="ER13" s="846"/>
      <c r="ES13" s="846"/>
      <c r="EV13" s="4"/>
      <c r="EW13" s="4"/>
      <c r="EX13" s="63" t="s">
        <v>466</v>
      </c>
      <c r="EY13" s="4"/>
      <c r="FB13" s="63" t="s">
        <v>631</v>
      </c>
      <c r="FC13" s="4" t="s">
        <v>466</v>
      </c>
    </row>
    <row r="14" spans="2:159" s="63" customFormat="1" ht="8.25" customHeight="1" x14ac:dyDescent="0.15">
      <c r="B14" s="72"/>
      <c r="C14" s="71"/>
      <c r="D14" s="71"/>
      <c r="E14" s="71"/>
      <c r="F14" s="71"/>
      <c r="G14" s="71"/>
      <c r="H14" s="71"/>
      <c r="I14" s="71"/>
      <c r="J14" s="71"/>
      <c r="K14" s="71"/>
      <c r="L14" s="71"/>
      <c r="M14" s="71"/>
      <c r="N14" s="71"/>
      <c r="O14" s="71"/>
      <c r="P14" s="71"/>
      <c r="Q14" s="71"/>
      <c r="R14" s="71"/>
      <c r="S14" s="71"/>
      <c r="T14" s="71"/>
      <c r="U14" s="71"/>
      <c r="V14" s="71"/>
      <c r="W14" s="71"/>
      <c r="X14" s="71"/>
      <c r="Y14" s="73"/>
      <c r="Z14" s="829"/>
      <c r="AA14" s="830"/>
      <c r="AB14" s="830"/>
      <c r="AC14" s="831"/>
      <c r="AD14" s="820"/>
      <c r="AE14" s="821"/>
      <c r="AF14" s="821"/>
      <c r="AG14" s="821"/>
      <c r="AH14" s="821"/>
      <c r="AI14" s="821"/>
      <c r="AJ14" s="821"/>
      <c r="AK14" s="812"/>
      <c r="AL14" s="813"/>
      <c r="AM14" s="813"/>
      <c r="AN14" s="813"/>
      <c r="AO14" s="813"/>
      <c r="AP14" s="813"/>
      <c r="AQ14" s="813"/>
      <c r="AR14" s="813"/>
      <c r="AS14" s="813"/>
      <c r="AT14" s="813"/>
      <c r="AU14" s="813"/>
      <c r="AV14" s="813"/>
      <c r="AW14" s="813"/>
      <c r="AX14" s="813"/>
      <c r="AY14" s="813"/>
      <c r="AZ14" s="813"/>
      <c r="BA14" s="813"/>
      <c r="BB14" s="813"/>
      <c r="BC14" s="813"/>
      <c r="BD14" s="813"/>
      <c r="BE14" s="813"/>
      <c r="BF14" s="813"/>
      <c r="BG14" s="813"/>
      <c r="BH14" s="813"/>
      <c r="BI14" s="813"/>
      <c r="BJ14" s="813"/>
      <c r="BK14" s="813"/>
      <c r="BL14" s="813"/>
      <c r="BM14" s="813"/>
      <c r="BN14" s="813"/>
      <c r="BO14" s="813"/>
      <c r="BP14" s="813"/>
      <c r="BQ14" s="813"/>
      <c r="BR14" s="813"/>
      <c r="BS14" s="813"/>
      <c r="BT14" s="813"/>
      <c r="BU14" s="813"/>
      <c r="BV14" s="813"/>
      <c r="BW14" s="813"/>
      <c r="BX14" s="813"/>
      <c r="BY14" s="813"/>
      <c r="BZ14" s="813"/>
      <c r="CA14" s="813"/>
      <c r="CB14" s="813"/>
      <c r="CC14" s="813"/>
      <c r="CD14" s="813"/>
      <c r="CE14" s="813"/>
      <c r="CF14" s="813"/>
      <c r="CG14" s="813"/>
      <c r="CH14" s="813"/>
      <c r="CI14" s="813"/>
      <c r="CJ14" s="813"/>
      <c r="CK14" s="813"/>
      <c r="CL14" s="813"/>
      <c r="CM14" s="813"/>
      <c r="CN14" s="813"/>
      <c r="CO14" s="813"/>
      <c r="CP14" s="813"/>
      <c r="CQ14" s="813"/>
      <c r="CR14" s="814"/>
      <c r="CS14" s="821"/>
      <c r="CT14" s="821"/>
      <c r="CU14" s="821"/>
      <c r="CV14" s="821"/>
      <c r="CW14" s="821"/>
      <c r="CX14" s="821"/>
      <c r="CY14" s="821"/>
      <c r="CZ14" s="821"/>
      <c r="DA14" s="821"/>
      <c r="DB14" s="821"/>
      <c r="DC14" s="821"/>
      <c r="DD14" s="821"/>
      <c r="DE14" s="758"/>
      <c r="DF14" s="759"/>
      <c r="DG14" s="759"/>
      <c r="DH14" s="759"/>
      <c r="DI14" s="759"/>
      <c r="DJ14" s="759"/>
      <c r="DK14" s="759"/>
      <c r="DL14" s="759"/>
      <c r="DM14" s="759"/>
      <c r="DN14" s="759"/>
      <c r="DO14" s="759"/>
      <c r="DP14" s="759"/>
      <c r="DQ14" s="759"/>
      <c r="DR14" s="759"/>
      <c r="DS14" s="759"/>
      <c r="DT14" s="759"/>
      <c r="DU14" s="759"/>
      <c r="DV14" s="759"/>
      <c r="DW14" s="760"/>
      <c r="DX14" s="767"/>
      <c r="DY14" s="768"/>
      <c r="DZ14" s="768"/>
      <c r="EA14" s="768"/>
      <c r="EB14" s="768"/>
      <c r="EC14" s="769"/>
      <c r="ED14" s="776"/>
      <c r="EE14" s="777"/>
      <c r="EF14" s="777"/>
      <c r="EG14" s="777"/>
      <c r="EH14" s="777"/>
      <c r="EI14" s="777"/>
      <c r="EJ14" s="777"/>
      <c r="EK14" s="777"/>
      <c r="EL14" s="777"/>
      <c r="EM14" s="777"/>
      <c r="EN14" s="778"/>
      <c r="EO14" s="71"/>
      <c r="EP14" s="71"/>
      <c r="EQ14" s="846"/>
      <c r="ER14" s="846"/>
      <c r="ES14" s="846"/>
      <c r="EV14" s="4"/>
      <c r="EW14" s="4"/>
      <c r="EX14" s="63" t="s">
        <v>467</v>
      </c>
      <c r="EY14" s="4"/>
      <c r="EZ14" s="63" t="s">
        <v>385</v>
      </c>
      <c r="FA14" s="63" t="s">
        <v>468</v>
      </c>
      <c r="FB14" s="63" t="s">
        <v>632</v>
      </c>
      <c r="FC14" s="4" t="s">
        <v>469</v>
      </c>
    </row>
    <row r="15" spans="2:159" s="63" customFormat="1" ht="8.25" customHeight="1" x14ac:dyDescent="0.15">
      <c r="B15" s="72"/>
      <c r="C15" s="71"/>
      <c r="D15" s="71"/>
      <c r="E15" s="71"/>
      <c r="F15" s="71"/>
      <c r="G15" s="71"/>
      <c r="H15" s="71"/>
      <c r="I15" s="71"/>
      <c r="J15" s="71"/>
      <c r="K15" s="71"/>
      <c r="L15" s="71"/>
      <c r="M15" s="71"/>
      <c r="N15" s="71"/>
      <c r="O15" s="71"/>
      <c r="P15" s="71"/>
      <c r="Q15" s="71"/>
      <c r="R15" s="71"/>
      <c r="S15" s="71"/>
      <c r="T15" s="71"/>
      <c r="U15" s="71"/>
      <c r="V15" s="71"/>
      <c r="W15" s="71"/>
      <c r="X15" s="71"/>
      <c r="Y15" s="73"/>
      <c r="Z15" s="829"/>
      <c r="AA15" s="830"/>
      <c r="AB15" s="830"/>
      <c r="AC15" s="831"/>
      <c r="AD15" s="744" t="s">
        <v>267</v>
      </c>
      <c r="AE15" s="745"/>
      <c r="AF15" s="745"/>
      <c r="AG15" s="745"/>
      <c r="AH15" s="745"/>
      <c r="AI15" s="745"/>
      <c r="AJ15" s="746"/>
      <c r="AK15" s="797"/>
      <c r="AL15" s="798"/>
      <c r="AM15" s="798"/>
      <c r="AN15" s="798"/>
      <c r="AO15" s="798"/>
      <c r="AP15" s="798"/>
      <c r="AQ15" s="798"/>
      <c r="AR15" s="798"/>
      <c r="AS15" s="798"/>
      <c r="AT15" s="798"/>
      <c r="AU15" s="798"/>
      <c r="AV15" s="798"/>
      <c r="AW15" s="798"/>
      <c r="AX15" s="798"/>
      <c r="AY15" s="798"/>
      <c r="AZ15" s="798"/>
      <c r="BA15" s="798"/>
      <c r="BB15" s="798"/>
      <c r="BC15" s="798"/>
      <c r="BD15" s="798"/>
      <c r="BE15" s="798"/>
      <c r="BF15" s="798"/>
      <c r="BG15" s="798"/>
      <c r="BH15" s="798"/>
      <c r="BI15" s="798"/>
      <c r="BJ15" s="798"/>
      <c r="BK15" s="798"/>
      <c r="BL15" s="798"/>
      <c r="BM15" s="798"/>
      <c r="BN15" s="798"/>
      <c r="BO15" s="798"/>
      <c r="BP15" s="798"/>
      <c r="BQ15" s="798"/>
      <c r="BR15" s="798"/>
      <c r="BS15" s="798"/>
      <c r="BT15" s="798"/>
      <c r="BU15" s="798"/>
      <c r="BV15" s="798"/>
      <c r="BW15" s="798"/>
      <c r="BX15" s="798"/>
      <c r="BY15" s="798"/>
      <c r="BZ15" s="798"/>
      <c r="CA15" s="798"/>
      <c r="CB15" s="798"/>
      <c r="CC15" s="798"/>
      <c r="CD15" s="798"/>
      <c r="CE15" s="798"/>
      <c r="CF15" s="798"/>
      <c r="CG15" s="798"/>
      <c r="CH15" s="798"/>
      <c r="CI15" s="798"/>
      <c r="CJ15" s="798"/>
      <c r="CK15" s="798"/>
      <c r="CL15" s="798"/>
      <c r="CM15" s="798"/>
      <c r="CN15" s="798"/>
      <c r="CO15" s="798"/>
      <c r="CP15" s="798"/>
      <c r="CQ15" s="798"/>
      <c r="CR15" s="799"/>
      <c r="CS15" s="779" t="s">
        <v>5</v>
      </c>
      <c r="CT15" s="780"/>
      <c r="CU15" s="780"/>
      <c r="CV15" s="780"/>
      <c r="CW15" s="780"/>
      <c r="CX15" s="780"/>
      <c r="CY15" s="780"/>
      <c r="CZ15" s="780"/>
      <c r="DA15" s="780"/>
      <c r="DB15" s="780"/>
      <c r="DC15" s="780"/>
      <c r="DD15" s="781"/>
      <c r="DE15" s="785"/>
      <c r="DF15" s="786"/>
      <c r="DG15" s="786"/>
      <c r="DH15" s="786"/>
      <c r="DI15" s="786"/>
      <c r="DJ15" s="786"/>
      <c r="DK15" s="786"/>
      <c r="DL15" s="786"/>
      <c r="DM15" s="786"/>
      <c r="DN15" s="786"/>
      <c r="DO15" s="786"/>
      <c r="DP15" s="786"/>
      <c r="DQ15" s="786"/>
      <c r="DR15" s="786"/>
      <c r="DS15" s="786"/>
      <c r="DT15" s="786"/>
      <c r="DU15" s="786"/>
      <c r="DV15" s="786"/>
      <c r="DW15" s="786"/>
      <c r="DX15" s="786"/>
      <c r="DY15" s="786"/>
      <c r="DZ15" s="786"/>
      <c r="EA15" s="786"/>
      <c r="EB15" s="786"/>
      <c r="EC15" s="786"/>
      <c r="ED15" s="786"/>
      <c r="EE15" s="786"/>
      <c r="EF15" s="786"/>
      <c r="EG15" s="786"/>
      <c r="EH15" s="786"/>
      <c r="EI15" s="786"/>
      <c r="EJ15" s="786"/>
      <c r="EK15" s="786"/>
      <c r="EL15" s="786"/>
      <c r="EM15" s="786"/>
      <c r="EN15" s="787"/>
      <c r="EO15" s="71"/>
      <c r="EP15" s="71"/>
      <c r="EQ15" s="846"/>
      <c r="ER15" s="846"/>
      <c r="ES15" s="846"/>
      <c r="EV15" s="4"/>
      <c r="EW15" s="4"/>
      <c r="EX15" s="63" t="s">
        <v>470</v>
      </c>
      <c r="EY15" s="4"/>
      <c r="EZ15" s="63" t="s">
        <v>386</v>
      </c>
      <c r="FA15" s="63" t="s">
        <v>384</v>
      </c>
      <c r="FB15" s="63" t="s">
        <v>633</v>
      </c>
      <c r="FC15" s="4" t="s">
        <v>471</v>
      </c>
    </row>
    <row r="16" spans="2:159" s="63" customFormat="1" ht="8.25" customHeight="1" x14ac:dyDescent="0.15">
      <c r="B16" s="794">
        <f ca="1">TODAY()</f>
        <v>45307</v>
      </c>
      <c r="C16" s="795"/>
      <c r="D16" s="795"/>
      <c r="E16" s="795"/>
      <c r="F16" s="795"/>
      <c r="G16" s="795"/>
      <c r="H16" s="795"/>
      <c r="I16" s="795"/>
      <c r="J16" s="795"/>
      <c r="K16" s="795"/>
      <c r="L16" s="795"/>
      <c r="M16" s="795"/>
      <c r="N16" s="795"/>
      <c r="O16" s="795"/>
      <c r="P16" s="795"/>
      <c r="Q16" s="795"/>
      <c r="R16" s="795"/>
      <c r="S16" s="795"/>
      <c r="T16" s="795"/>
      <c r="U16" s="795"/>
      <c r="V16" s="795"/>
      <c r="W16" s="795"/>
      <c r="X16" s="795"/>
      <c r="Y16" s="796"/>
      <c r="Z16" s="829"/>
      <c r="AA16" s="830"/>
      <c r="AB16" s="830"/>
      <c r="AC16" s="831"/>
      <c r="AD16" s="747"/>
      <c r="AE16" s="748"/>
      <c r="AF16" s="748"/>
      <c r="AG16" s="748"/>
      <c r="AH16" s="748"/>
      <c r="AI16" s="748"/>
      <c r="AJ16" s="749"/>
      <c r="AK16" s="800"/>
      <c r="AL16" s="801"/>
      <c r="AM16" s="801"/>
      <c r="AN16" s="801"/>
      <c r="AO16" s="801"/>
      <c r="AP16" s="801"/>
      <c r="AQ16" s="801"/>
      <c r="AR16" s="801"/>
      <c r="AS16" s="801"/>
      <c r="AT16" s="801"/>
      <c r="AU16" s="801"/>
      <c r="AV16" s="801"/>
      <c r="AW16" s="801"/>
      <c r="AX16" s="801"/>
      <c r="AY16" s="801"/>
      <c r="AZ16" s="801"/>
      <c r="BA16" s="801"/>
      <c r="BB16" s="801"/>
      <c r="BC16" s="801"/>
      <c r="BD16" s="801"/>
      <c r="BE16" s="801"/>
      <c r="BF16" s="801"/>
      <c r="BG16" s="801"/>
      <c r="BH16" s="801"/>
      <c r="BI16" s="801"/>
      <c r="BJ16" s="801"/>
      <c r="BK16" s="801"/>
      <c r="BL16" s="801"/>
      <c r="BM16" s="801"/>
      <c r="BN16" s="801"/>
      <c r="BO16" s="801"/>
      <c r="BP16" s="801"/>
      <c r="BQ16" s="801"/>
      <c r="BR16" s="801"/>
      <c r="BS16" s="801"/>
      <c r="BT16" s="801"/>
      <c r="BU16" s="801"/>
      <c r="BV16" s="801"/>
      <c r="BW16" s="801"/>
      <c r="BX16" s="801"/>
      <c r="BY16" s="801"/>
      <c r="BZ16" s="801"/>
      <c r="CA16" s="801"/>
      <c r="CB16" s="801"/>
      <c r="CC16" s="801"/>
      <c r="CD16" s="801"/>
      <c r="CE16" s="801"/>
      <c r="CF16" s="801"/>
      <c r="CG16" s="801"/>
      <c r="CH16" s="801"/>
      <c r="CI16" s="801"/>
      <c r="CJ16" s="801"/>
      <c r="CK16" s="801"/>
      <c r="CL16" s="801"/>
      <c r="CM16" s="801"/>
      <c r="CN16" s="801"/>
      <c r="CO16" s="801"/>
      <c r="CP16" s="801"/>
      <c r="CQ16" s="801"/>
      <c r="CR16" s="802"/>
      <c r="CS16" s="782"/>
      <c r="CT16" s="783"/>
      <c r="CU16" s="783"/>
      <c r="CV16" s="783"/>
      <c r="CW16" s="783"/>
      <c r="CX16" s="783"/>
      <c r="CY16" s="783"/>
      <c r="CZ16" s="783"/>
      <c r="DA16" s="783"/>
      <c r="DB16" s="783"/>
      <c r="DC16" s="783"/>
      <c r="DD16" s="784"/>
      <c r="DE16" s="788"/>
      <c r="DF16" s="789"/>
      <c r="DG16" s="789"/>
      <c r="DH16" s="789"/>
      <c r="DI16" s="789"/>
      <c r="DJ16" s="789"/>
      <c r="DK16" s="789"/>
      <c r="DL16" s="789"/>
      <c r="DM16" s="789"/>
      <c r="DN16" s="789"/>
      <c r="DO16" s="789"/>
      <c r="DP16" s="789"/>
      <c r="DQ16" s="789"/>
      <c r="DR16" s="789"/>
      <c r="DS16" s="789"/>
      <c r="DT16" s="789"/>
      <c r="DU16" s="789"/>
      <c r="DV16" s="789"/>
      <c r="DW16" s="789"/>
      <c r="DX16" s="789"/>
      <c r="DY16" s="789"/>
      <c r="DZ16" s="789"/>
      <c r="EA16" s="789"/>
      <c r="EB16" s="789"/>
      <c r="EC16" s="789"/>
      <c r="ED16" s="789"/>
      <c r="EE16" s="789"/>
      <c r="EF16" s="789"/>
      <c r="EG16" s="789"/>
      <c r="EH16" s="789"/>
      <c r="EI16" s="789"/>
      <c r="EJ16" s="789"/>
      <c r="EK16" s="789"/>
      <c r="EL16" s="789"/>
      <c r="EM16" s="789"/>
      <c r="EN16" s="790"/>
      <c r="EO16" s="71"/>
      <c r="EP16" s="71"/>
      <c r="EQ16" s="846"/>
      <c r="ER16" s="846"/>
      <c r="ES16" s="846"/>
      <c r="EV16" s="4"/>
      <c r="EW16" s="4"/>
      <c r="EY16" s="4"/>
      <c r="FB16" s="63" t="s">
        <v>634</v>
      </c>
      <c r="FC16" s="63" t="s">
        <v>393</v>
      </c>
    </row>
    <row r="17" spans="2:439" s="63" customFormat="1" ht="8.25" customHeight="1" thickBot="1" x14ac:dyDescent="0.2">
      <c r="B17" s="794"/>
      <c r="C17" s="795"/>
      <c r="D17" s="795"/>
      <c r="E17" s="795"/>
      <c r="F17" s="795"/>
      <c r="G17" s="795"/>
      <c r="H17" s="795"/>
      <c r="I17" s="795"/>
      <c r="J17" s="795"/>
      <c r="K17" s="795"/>
      <c r="L17" s="795"/>
      <c r="M17" s="795"/>
      <c r="N17" s="795"/>
      <c r="O17" s="795"/>
      <c r="P17" s="795"/>
      <c r="Q17" s="795"/>
      <c r="R17" s="795"/>
      <c r="S17" s="795"/>
      <c r="T17" s="795"/>
      <c r="U17" s="795"/>
      <c r="V17" s="795"/>
      <c r="W17" s="795"/>
      <c r="X17" s="795"/>
      <c r="Y17" s="796"/>
      <c r="Z17" s="829"/>
      <c r="AA17" s="830"/>
      <c r="AB17" s="830"/>
      <c r="AC17" s="831"/>
      <c r="AD17" s="747"/>
      <c r="AE17" s="748"/>
      <c r="AF17" s="748"/>
      <c r="AG17" s="748"/>
      <c r="AH17" s="748"/>
      <c r="AI17" s="748"/>
      <c r="AJ17" s="749"/>
      <c r="AK17" s="803"/>
      <c r="AL17" s="804"/>
      <c r="AM17" s="804"/>
      <c r="AN17" s="804"/>
      <c r="AO17" s="804"/>
      <c r="AP17" s="804"/>
      <c r="AQ17" s="804"/>
      <c r="AR17" s="804"/>
      <c r="AS17" s="804"/>
      <c r="AT17" s="804"/>
      <c r="AU17" s="804"/>
      <c r="AV17" s="804"/>
      <c r="AW17" s="804"/>
      <c r="AX17" s="804"/>
      <c r="AY17" s="804"/>
      <c r="AZ17" s="804"/>
      <c r="BA17" s="804"/>
      <c r="BB17" s="804"/>
      <c r="BC17" s="804"/>
      <c r="BD17" s="804"/>
      <c r="BE17" s="804"/>
      <c r="BF17" s="804"/>
      <c r="BG17" s="804"/>
      <c r="BH17" s="804"/>
      <c r="BI17" s="804"/>
      <c r="BJ17" s="804"/>
      <c r="BK17" s="804"/>
      <c r="BL17" s="804"/>
      <c r="BM17" s="804"/>
      <c r="BN17" s="804"/>
      <c r="BO17" s="804"/>
      <c r="BP17" s="804"/>
      <c r="BQ17" s="804"/>
      <c r="BR17" s="804"/>
      <c r="BS17" s="804"/>
      <c r="BT17" s="804"/>
      <c r="BU17" s="804"/>
      <c r="BV17" s="804"/>
      <c r="BW17" s="804"/>
      <c r="BX17" s="804"/>
      <c r="BY17" s="804"/>
      <c r="BZ17" s="804"/>
      <c r="CA17" s="804"/>
      <c r="CB17" s="804"/>
      <c r="CC17" s="804"/>
      <c r="CD17" s="804"/>
      <c r="CE17" s="804"/>
      <c r="CF17" s="804"/>
      <c r="CG17" s="804"/>
      <c r="CH17" s="804"/>
      <c r="CI17" s="804"/>
      <c r="CJ17" s="804"/>
      <c r="CK17" s="804"/>
      <c r="CL17" s="804"/>
      <c r="CM17" s="804"/>
      <c r="CN17" s="804"/>
      <c r="CO17" s="804"/>
      <c r="CP17" s="804"/>
      <c r="CQ17" s="804"/>
      <c r="CR17" s="805"/>
      <c r="CS17" s="782"/>
      <c r="CT17" s="783"/>
      <c r="CU17" s="783"/>
      <c r="CV17" s="783"/>
      <c r="CW17" s="783"/>
      <c r="CX17" s="783"/>
      <c r="CY17" s="783"/>
      <c r="CZ17" s="783"/>
      <c r="DA17" s="783"/>
      <c r="DB17" s="783"/>
      <c r="DC17" s="783"/>
      <c r="DD17" s="784"/>
      <c r="DE17" s="791"/>
      <c r="DF17" s="792"/>
      <c r="DG17" s="792"/>
      <c r="DH17" s="792"/>
      <c r="DI17" s="792"/>
      <c r="DJ17" s="792"/>
      <c r="DK17" s="792"/>
      <c r="DL17" s="792"/>
      <c r="DM17" s="792"/>
      <c r="DN17" s="792"/>
      <c r="DO17" s="792"/>
      <c r="DP17" s="792"/>
      <c r="DQ17" s="792"/>
      <c r="DR17" s="792"/>
      <c r="DS17" s="792"/>
      <c r="DT17" s="792"/>
      <c r="DU17" s="792"/>
      <c r="DV17" s="792"/>
      <c r="DW17" s="792"/>
      <c r="DX17" s="792"/>
      <c r="DY17" s="792"/>
      <c r="DZ17" s="792"/>
      <c r="EA17" s="792"/>
      <c r="EB17" s="792"/>
      <c r="EC17" s="792"/>
      <c r="ED17" s="792"/>
      <c r="EE17" s="792"/>
      <c r="EF17" s="792"/>
      <c r="EG17" s="792"/>
      <c r="EH17" s="792"/>
      <c r="EI17" s="792"/>
      <c r="EJ17" s="792"/>
      <c r="EK17" s="792"/>
      <c r="EL17" s="792"/>
      <c r="EM17" s="792"/>
      <c r="EN17" s="793"/>
      <c r="EO17" s="71"/>
      <c r="EP17" s="71"/>
      <c r="EQ17" s="846"/>
      <c r="ER17" s="846"/>
      <c r="ES17" s="846"/>
      <c r="EV17" s="4"/>
      <c r="EW17" s="4"/>
      <c r="EY17" s="4"/>
      <c r="FB17" s="63" t="s">
        <v>635</v>
      </c>
      <c r="FC17" s="4" t="s">
        <v>472</v>
      </c>
    </row>
    <row r="18" spans="2:439" s="63" customFormat="1" ht="7.5" customHeight="1" x14ac:dyDescent="0.15">
      <c r="B18" s="342" t="s">
        <v>620</v>
      </c>
      <c r="C18" s="343"/>
      <c r="D18" s="343"/>
      <c r="E18" s="343"/>
      <c r="F18" s="343"/>
      <c r="G18" s="343"/>
      <c r="H18" s="343"/>
      <c r="I18" s="343"/>
      <c r="J18" s="344"/>
      <c r="K18" s="345" t="s">
        <v>621</v>
      </c>
      <c r="L18" s="342"/>
      <c r="M18" s="342"/>
      <c r="N18" s="342"/>
      <c r="O18" s="342"/>
      <c r="P18" s="342"/>
      <c r="Q18" s="342"/>
      <c r="R18" s="342"/>
      <c r="S18" s="346"/>
      <c r="T18" s="347"/>
      <c r="U18" s="348"/>
      <c r="V18" s="348"/>
      <c r="W18" s="348"/>
      <c r="X18" s="348"/>
      <c r="Y18" s="348"/>
      <c r="Z18" s="348"/>
      <c r="AA18" s="348"/>
      <c r="AB18" s="348"/>
      <c r="AC18" s="348"/>
      <c r="AD18" s="348"/>
      <c r="AE18" s="348"/>
      <c r="AF18" s="348"/>
      <c r="AG18" s="348"/>
      <c r="AH18" s="348"/>
      <c r="AI18" s="348"/>
      <c r="AJ18" s="348"/>
      <c r="AK18" s="349"/>
      <c r="AL18" s="349"/>
      <c r="AM18" s="349"/>
      <c r="AN18" s="349"/>
      <c r="AO18" s="349"/>
      <c r="AP18" s="349"/>
      <c r="AQ18" s="349"/>
      <c r="AR18" s="349"/>
      <c r="AS18" s="349"/>
      <c r="AT18" s="349"/>
      <c r="AU18" s="349"/>
      <c r="AV18" s="349"/>
      <c r="AW18" s="349"/>
      <c r="AX18" s="349"/>
      <c r="AY18" s="350" t="s">
        <v>622</v>
      </c>
      <c r="AZ18" s="350"/>
      <c r="BA18" s="350"/>
      <c r="BB18" s="350"/>
      <c r="BC18" s="350"/>
      <c r="BD18" s="350"/>
      <c r="BE18" s="350"/>
      <c r="BF18" s="350"/>
      <c r="BG18" s="351"/>
      <c r="BH18" s="354"/>
      <c r="BI18" s="355"/>
      <c r="BJ18" s="355"/>
      <c r="BK18" s="355"/>
      <c r="BL18" s="355"/>
      <c r="BM18" s="355"/>
      <c r="BN18" s="355"/>
      <c r="BO18" s="355"/>
      <c r="BP18" s="355"/>
      <c r="BQ18" s="355"/>
      <c r="BR18" s="355"/>
      <c r="BS18" s="355"/>
      <c r="BT18" s="355"/>
      <c r="BU18" s="355"/>
      <c r="BV18" s="355"/>
      <c r="BW18" s="355"/>
      <c r="BX18" s="355"/>
      <c r="BY18" s="355"/>
      <c r="BZ18" s="355"/>
      <c r="CA18" s="355"/>
      <c r="CB18" s="355"/>
      <c r="CC18" s="355"/>
      <c r="CD18" s="355"/>
      <c r="CE18" s="355"/>
      <c r="CF18" s="355"/>
      <c r="CG18" s="355"/>
      <c r="CH18" s="355"/>
      <c r="CI18" s="355"/>
      <c r="CJ18" s="355"/>
      <c r="CK18" s="355"/>
      <c r="CL18" s="355"/>
      <c r="CM18" s="355"/>
      <c r="CN18" s="355"/>
      <c r="CO18" s="355"/>
      <c r="CP18" s="355"/>
      <c r="CQ18" s="355"/>
      <c r="CR18" s="355"/>
      <c r="CS18" s="356"/>
      <c r="CT18" s="356"/>
      <c r="CU18" s="356"/>
      <c r="CV18" s="356"/>
      <c r="CW18" s="356"/>
      <c r="CX18" s="356"/>
      <c r="CY18" s="356"/>
      <c r="CZ18" s="356"/>
      <c r="DA18" s="356"/>
      <c r="DB18" s="356"/>
      <c r="DC18" s="356"/>
      <c r="DD18" s="356"/>
      <c r="DE18" s="358" t="s">
        <v>623</v>
      </c>
      <c r="DF18" s="358"/>
      <c r="DG18" s="358"/>
      <c r="DH18" s="358"/>
      <c r="DI18" s="358"/>
      <c r="DJ18" s="358"/>
      <c r="DK18" s="358"/>
      <c r="DL18" s="358"/>
      <c r="DM18" s="359"/>
      <c r="DN18" s="362"/>
      <c r="DO18" s="363"/>
      <c r="DP18" s="363"/>
      <c r="DQ18" s="363"/>
      <c r="DR18" s="363"/>
      <c r="DS18" s="363"/>
      <c r="DT18" s="363"/>
      <c r="DU18" s="363"/>
      <c r="DV18" s="363"/>
      <c r="DW18" s="363"/>
      <c r="DX18" s="363"/>
      <c r="DY18" s="363"/>
      <c r="DZ18" s="363"/>
      <c r="EA18" s="363"/>
      <c r="EB18" s="363"/>
      <c r="EC18" s="363"/>
      <c r="ED18" s="363"/>
      <c r="EE18" s="363"/>
      <c r="EF18" s="363"/>
      <c r="EG18" s="363"/>
      <c r="EH18" s="363"/>
      <c r="EI18" s="363"/>
      <c r="EJ18" s="363"/>
      <c r="EK18" s="363"/>
      <c r="EL18" s="363"/>
      <c r="EM18" s="363"/>
      <c r="EN18" s="363"/>
      <c r="EO18" s="71"/>
      <c r="EP18" s="71"/>
      <c r="EQ18" s="846"/>
      <c r="ER18" s="846"/>
      <c r="ES18" s="846"/>
      <c r="EV18" s="4"/>
      <c r="EW18" s="4"/>
      <c r="EY18" s="4"/>
      <c r="FC18" s="4" t="s">
        <v>656</v>
      </c>
    </row>
    <row r="19" spans="2:439" s="63" customFormat="1" ht="7.5" customHeight="1" x14ac:dyDescent="0.15">
      <c r="B19" s="343"/>
      <c r="C19" s="343"/>
      <c r="D19" s="343"/>
      <c r="E19" s="343"/>
      <c r="F19" s="343"/>
      <c r="G19" s="343"/>
      <c r="H19" s="343"/>
      <c r="I19" s="343"/>
      <c r="J19" s="344"/>
      <c r="K19" s="345"/>
      <c r="L19" s="342"/>
      <c r="M19" s="342"/>
      <c r="N19" s="342"/>
      <c r="O19" s="342"/>
      <c r="P19" s="342"/>
      <c r="Q19" s="342"/>
      <c r="R19" s="342"/>
      <c r="S19" s="346"/>
      <c r="T19" s="347"/>
      <c r="U19" s="348"/>
      <c r="V19" s="348"/>
      <c r="W19" s="348"/>
      <c r="X19" s="348"/>
      <c r="Y19" s="348"/>
      <c r="Z19" s="348"/>
      <c r="AA19" s="348"/>
      <c r="AB19" s="348"/>
      <c r="AC19" s="348"/>
      <c r="AD19" s="348"/>
      <c r="AE19" s="348"/>
      <c r="AF19" s="348"/>
      <c r="AG19" s="348"/>
      <c r="AH19" s="348"/>
      <c r="AI19" s="348"/>
      <c r="AJ19" s="348"/>
      <c r="AK19" s="348"/>
      <c r="AL19" s="348"/>
      <c r="AM19" s="348"/>
      <c r="AN19" s="348"/>
      <c r="AO19" s="348"/>
      <c r="AP19" s="348"/>
      <c r="AQ19" s="348"/>
      <c r="AR19" s="348"/>
      <c r="AS19" s="348"/>
      <c r="AT19" s="348"/>
      <c r="AU19" s="348"/>
      <c r="AV19" s="348"/>
      <c r="AW19" s="348"/>
      <c r="AX19" s="348"/>
      <c r="AY19" s="352"/>
      <c r="AZ19" s="352"/>
      <c r="BA19" s="352"/>
      <c r="BB19" s="352"/>
      <c r="BC19" s="352"/>
      <c r="BD19" s="352"/>
      <c r="BE19" s="352"/>
      <c r="BF19" s="352"/>
      <c r="BG19" s="353"/>
      <c r="BH19" s="357"/>
      <c r="BI19" s="356"/>
      <c r="BJ19" s="356"/>
      <c r="BK19" s="356"/>
      <c r="BL19" s="356"/>
      <c r="BM19" s="356"/>
      <c r="BN19" s="356"/>
      <c r="BO19" s="356"/>
      <c r="BP19" s="356"/>
      <c r="BQ19" s="356"/>
      <c r="BR19" s="356"/>
      <c r="BS19" s="356"/>
      <c r="BT19" s="356"/>
      <c r="BU19" s="356"/>
      <c r="BV19" s="356"/>
      <c r="BW19" s="356"/>
      <c r="BX19" s="356"/>
      <c r="BY19" s="356"/>
      <c r="BZ19" s="356"/>
      <c r="CA19" s="356"/>
      <c r="CB19" s="356"/>
      <c r="CC19" s="356"/>
      <c r="CD19" s="356"/>
      <c r="CE19" s="356"/>
      <c r="CF19" s="356"/>
      <c r="CG19" s="356"/>
      <c r="CH19" s="356"/>
      <c r="CI19" s="356"/>
      <c r="CJ19" s="356"/>
      <c r="CK19" s="356"/>
      <c r="CL19" s="356"/>
      <c r="CM19" s="356"/>
      <c r="CN19" s="356"/>
      <c r="CO19" s="356"/>
      <c r="CP19" s="356"/>
      <c r="CQ19" s="356"/>
      <c r="CR19" s="356"/>
      <c r="CS19" s="356"/>
      <c r="CT19" s="356"/>
      <c r="CU19" s="356"/>
      <c r="CV19" s="356"/>
      <c r="CW19" s="356"/>
      <c r="CX19" s="356"/>
      <c r="CY19" s="356"/>
      <c r="CZ19" s="356"/>
      <c r="DA19" s="356"/>
      <c r="DB19" s="356"/>
      <c r="DC19" s="356"/>
      <c r="DD19" s="356"/>
      <c r="DE19" s="360"/>
      <c r="DF19" s="360"/>
      <c r="DG19" s="360"/>
      <c r="DH19" s="360"/>
      <c r="DI19" s="360"/>
      <c r="DJ19" s="360"/>
      <c r="DK19" s="360"/>
      <c r="DL19" s="360"/>
      <c r="DM19" s="361"/>
      <c r="DN19" s="364"/>
      <c r="DO19" s="365"/>
      <c r="DP19" s="365"/>
      <c r="DQ19" s="365"/>
      <c r="DR19" s="365"/>
      <c r="DS19" s="365"/>
      <c r="DT19" s="365"/>
      <c r="DU19" s="365"/>
      <c r="DV19" s="365"/>
      <c r="DW19" s="365"/>
      <c r="DX19" s="365"/>
      <c r="DY19" s="365"/>
      <c r="DZ19" s="365"/>
      <c r="EA19" s="365"/>
      <c r="EB19" s="365"/>
      <c r="EC19" s="365"/>
      <c r="ED19" s="365"/>
      <c r="EE19" s="365"/>
      <c r="EF19" s="365"/>
      <c r="EG19" s="365"/>
      <c r="EH19" s="365"/>
      <c r="EI19" s="365"/>
      <c r="EJ19" s="365"/>
      <c r="EK19" s="365"/>
      <c r="EL19" s="365"/>
      <c r="EM19" s="365"/>
      <c r="EN19" s="365"/>
      <c r="EO19" s="71"/>
      <c r="EP19" s="71"/>
      <c r="EQ19" s="846"/>
      <c r="ER19" s="846"/>
      <c r="ES19" s="846"/>
      <c r="EV19" s="4"/>
      <c r="EW19" s="4"/>
      <c r="EY19" s="4"/>
      <c r="FC19" s="4" t="s">
        <v>657</v>
      </c>
    </row>
    <row r="20" spans="2:439" s="63" customFormat="1" ht="7.5" customHeight="1" x14ac:dyDescent="0.15">
      <c r="B20" s="343"/>
      <c r="C20" s="343"/>
      <c r="D20" s="343"/>
      <c r="E20" s="343"/>
      <c r="F20" s="343"/>
      <c r="G20" s="343"/>
      <c r="H20" s="343"/>
      <c r="I20" s="343"/>
      <c r="J20" s="344"/>
      <c r="K20" s="345"/>
      <c r="L20" s="342"/>
      <c r="M20" s="342"/>
      <c r="N20" s="342"/>
      <c r="O20" s="342"/>
      <c r="P20" s="342"/>
      <c r="Q20" s="342"/>
      <c r="R20" s="342"/>
      <c r="S20" s="346"/>
      <c r="T20" s="347"/>
      <c r="U20" s="348"/>
      <c r="V20" s="348"/>
      <c r="W20" s="348"/>
      <c r="X20" s="348"/>
      <c r="Y20" s="348"/>
      <c r="Z20" s="348"/>
      <c r="AA20" s="348"/>
      <c r="AB20" s="348"/>
      <c r="AC20" s="348"/>
      <c r="AD20" s="348"/>
      <c r="AE20" s="348"/>
      <c r="AF20" s="348"/>
      <c r="AG20" s="348"/>
      <c r="AH20" s="348"/>
      <c r="AI20" s="348"/>
      <c r="AJ20" s="348"/>
      <c r="AK20" s="348"/>
      <c r="AL20" s="348"/>
      <c r="AM20" s="348"/>
      <c r="AN20" s="348"/>
      <c r="AO20" s="348"/>
      <c r="AP20" s="348"/>
      <c r="AQ20" s="348"/>
      <c r="AR20" s="348"/>
      <c r="AS20" s="348"/>
      <c r="AT20" s="348"/>
      <c r="AU20" s="348"/>
      <c r="AV20" s="348"/>
      <c r="AW20" s="348"/>
      <c r="AX20" s="348"/>
      <c r="AY20" s="352"/>
      <c r="AZ20" s="352"/>
      <c r="BA20" s="352"/>
      <c r="BB20" s="352"/>
      <c r="BC20" s="352"/>
      <c r="BD20" s="352"/>
      <c r="BE20" s="352"/>
      <c r="BF20" s="352"/>
      <c r="BG20" s="353"/>
      <c r="BH20" s="357"/>
      <c r="BI20" s="356"/>
      <c r="BJ20" s="356"/>
      <c r="BK20" s="356"/>
      <c r="BL20" s="356"/>
      <c r="BM20" s="356"/>
      <c r="BN20" s="356"/>
      <c r="BO20" s="356"/>
      <c r="BP20" s="356"/>
      <c r="BQ20" s="356"/>
      <c r="BR20" s="356"/>
      <c r="BS20" s="356"/>
      <c r="BT20" s="356"/>
      <c r="BU20" s="356"/>
      <c r="BV20" s="356"/>
      <c r="BW20" s="356"/>
      <c r="BX20" s="356"/>
      <c r="BY20" s="356"/>
      <c r="BZ20" s="356"/>
      <c r="CA20" s="356"/>
      <c r="CB20" s="356"/>
      <c r="CC20" s="356"/>
      <c r="CD20" s="356"/>
      <c r="CE20" s="356"/>
      <c r="CF20" s="356"/>
      <c r="CG20" s="356"/>
      <c r="CH20" s="356"/>
      <c r="CI20" s="356"/>
      <c r="CJ20" s="356"/>
      <c r="CK20" s="356"/>
      <c r="CL20" s="356"/>
      <c r="CM20" s="356"/>
      <c r="CN20" s="356"/>
      <c r="CO20" s="356"/>
      <c r="CP20" s="356"/>
      <c r="CQ20" s="356"/>
      <c r="CR20" s="356"/>
      <c r="CS20" s="356"/>
      <c r="CT20" s="356"/>
      <c r="CU20" s="356"/>
      <c r="CV20" s="356"/>
      <c r="CW20" s="356"/>
      <c r="CX20" s="356"/>
      <c r="CY20" s="356"/>
      <c r="CZ20" s="356"/>
      <c r="DA20" s="356"/>
      <c r="DB20" s="356"/>
      <c r="DC20" s="356"/>
      <c r="DD20" s="356"/>
      <c r="DE20" s="360"/>
      <c r="DF20" s="360"/>
      <c r="DG20" s="360"/>
      <c r="DH20" s="360"/>
      <c r="DI20" s="360"/>
      <c r="DJ20" s="360"/>
      <c r="DK20" s="360"/>
      <c r="DL20" s="360"/>
      <c r="DM20" s="361"/>
      <c r="DN20" s="364"/>
      <c r="DO20" s="365"/>
      <c r="DP20" s="365"/>
      <c r="DQ20" s="365"/>
      <c r="DR20" s="365"/>
      <c r="DS20" s="365"/>
      <c r="DT20" s="365"/>
      <c r="DU20" s="365"/>
      <c r="DV20" s="365"/>
      <c r="DW20" s="365"/>
      <c r="DX20" s="365"/>
      <c r="DY20" s="365"/>
      <c r="DZ20" s="365"/>
      <c r="EA20" s="365"/>
      <c r="EB20" s="365"/>
      <c r="EC20" s="365"/>
      <c r="ED20" s="365"/>
      <c r="EE20" s="365"/>
      <c r="EF20" s="365"/>
      <c r="EG20" s="365"/>
      <c r="EH20" s="365"/>
      <c r="EI20" s="365"/>
      <c r="EJ20" s="365"/>
      <c r="EK20" s="365"/>
      <c r="EL20" s="365"/>
      <c r="EM20" s="365"/>
      <c r="EN20" s="365"/>
      <c r="EO20" s="71"/>
      <c r="EP20" s="71"/>
      <c r="EQ20" s="846"/>
      <c r="ER20" s="846"/>
      <c r="ES20" s="846"/>
      <c r="EV20" s="4"/>
      <c r="EW20" s="4"/>
      <c r="EY20" s="4"/>
      <c r="FC20" s="4" t="s">
        <v>658</v>
      </c>
    </row>
    <row r="21" spans="2:439" s="63" customFormat="1" ht="4.5" customHeight="1" x14ac:dyDescent="0.15">
      <c r="B21" s="256"/>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7"/>
      <c r="AA21" s="257"/>
      <c r="AB21" s="257"/>
      <c r="AC21" s="257"/>
      <c r="AD21" s="254"/>
      <c r="AE21" s="254"/>
      <c r="AF21" s="254"/>
      <c r="AG21" s="254"/>
      <c r="AH21" s="254"/>
      <c r="AI21" s="254"/>
      <c r="AJ21" s="254"/>
      <c r="AK21" s="260"/>
      <c r="AL21" s="260"/>
      <c r="AM21" s="260"/>
      <c r="AN21" s="260"/>
      <c r="AO21" s="260"/>
      <c r="AP21" s="260"/>
      <c r="AQ21" s="260"/>
      <c r="AR21" s="260"/>
      <c r="AS21" s="260"/>
      <c r="AT21" s="260"/>
      <c r="AU21" s="260"/>
      <c r="AV21" s="260"/>
      <c r="AW21" s="260"/>
      <c r="AX21" s="260"/>
      <c r="AY21" s="260"/>
      <c r="AZ21" s="260"/>
      <c r="BA21" s="260"/>
      <c r="BB21" s="260"/>
      <c r="BC21" s="260"/>
      <c r="BD21" s="260"/>
      <c r="BE21" s="260"/>
      <c r="BF21" s="260"/>
      <c r="BG21" s="260"/>
      <c r="BH21" s="260"/>
      <c r="BI21" s="260"/>
      <c r="BJ21" s="260"/>
      <c r="BK21" s="260"/>
      <c r="BL21" s="260"/>
      <c r="BM21" s="260"/>
      <c r="BN21" s="260"/>
      <c r="BO21" s="260"/>
      <c r="BP21" s="260"/>
      <c r="BQ21" s="260"/>
      <c r="BR21" s="260"/>
      <c r="BS21" s="260"/>
      <c r="BT21" s="260"/>
      <c r="BU21" s="260"/>
      <c r="BV21" s="260"/>
      <c r="BW21" s="260"/>
      <c r="BX21" s="260"/>
      <c r="BY21" s="260"/>
      <c r="BZ21" s="260"/>
      <c r="CA21" s="260"/>
      <c r="CB21" s="260"/>
      <c r="CC21" s="260"/>
      <c r="CD21" s="260"/>
      <c r="CE21" s="260"/>
      <c r="CF21" s="260"/>
      <c r="CG21" s="260"/>
      <c r="CH21" s="260"/>
      <c r="CI21" s="260"/>
      <c r="CJ21" s="260"/>
      <c r="CK21" s="260"/>
      <c r="CL21" s="260"/>
      <c r="CM21" s="260"/>
      <c r="CN21" s="260"/>
      <c r="CO21" s="260"/>
      <c r="CP21" s="260"/>
      <c r="CQ21" s="260"/>
      <c r="CR21" s="260"/>
      <c r="CS21" s="255"/>
      <c r="CT21" s="255"/>
      <c r="CU21" s="255"/>
      <c r="CV21" s="255"/>
      <c r="CW21" s="255"/>
      <c r="CX21" s="255"/>
      <c r="CY21" s="255"/>
      <c r="CZ21" s="255"/>
      <c r="DA21" s="255"/>
      <c r="DB21" s="255"/>
      <c r="DC21" s="255"/>
      <c r="DD21" s="255"/>
      <c r="DE21" s="261"/>
      <c r="DF21" s="261"/>
      <c r="DG21" s="261"/>
      <c r="DH21" s="261"/>
      <c r="DI21" s="261"/>
      <c r="DJ21" s="261"/>
      <c r="DK21" s="261"/>
      <c r="DL21" s="261"/>
      <c r="DM21" s="261"/>
      <c r="DN21" s="261"/>
      <c r="DO21" s="261"/>
      <c r="DP21" s="261"/>
      <c r="DQ21" s="261"/>
      <c r="DR21" s="261"/>
      <c r="DS21" s="261"/>
      <c r="DT21" s="261"/>
      <c r="DU21" s="261"/>
      <c r="DV21" s="261"/>
      <c r="DW21" s="261"/>
      <c r="DX21" s="261"/>
      <c r="DY21" s="261"/>
      <c r="DZ21" s="261"/>
      <c r="EA21" s="261"/>
      <c r="EB21" s="261"/>
      <c r="EC21" s="261"/>
      <c r="ED21" s="261"/>
      <c r="EE21" s="261"/>
      <c r="EF21" s="261"/>
      <c r="EG21" s="261"/>
      <c r="EH21" s="261"/>
      <c r="EI21" s="261"/>
      <c r="EJ21" s="261"/>
      <c r="EK21" s="261"/>
      <c r="EL21" s="261"/>
      <c r="EM21" s="261"/>
      <c r="EN21" s="261"/>
      <c r="EO21" s="71"/>
      <c r="EP21" s="71"/>
      <c r="EQ21" s="846"/>
      <c r="ER21" s="846"/>
      <c r="ES21" s="846"/>
      <c r="EV21" s="4"/>
      <c r="EW21" s="4"/>
      <c r="EY21" s="4"/>
      <c r="FC21" s="4" t="s">
        <v>394</v>
      </c>
    </row>
    <row r="22" spans="2:439" s="120" customFormat="1" ht="16.5" customHeight="1" x14ac:dyDescent="0.15">
      <c r="B22" s="686" t="s">
        <v>689</v>
      </c>
      <c r="C22" s="686"/>
      <c r="D22" s="686"/>
      <c r="E22" s="686"/>
      <c r="F22" s="686"/>
      <c r="G22" s="686"/>
      <c r="H22" s="686"/>
      <c r="I22" s="686"/>
      <c r="J22" s="686"/>
      <c r="K22" s="686"/>
      <c r="L22" s="686"/>
      <c r="M22" s="686"/>
      <c r="N22" s="686"/>
      <c r="O22" s="686"/>
      <c r="P22" s="686"/>
      <c r="Q22" s="686"/>
      <c r="R22" s="686"/>
      <c r="S22" s="686"/>
      <c r="T22" s="686"/>
      <c r="U22" s="686"/>
      <c r="V22" s="686"/>
      <c r="W22" s="686"/>
      <c r="X22" s="686"/>
      <c r="Y22" s="686"/>
      <c r="Z22" s="686"/>
      <c r="AA22" s="686"/>
      <c r="AB22" s="686"/>
      <c r="AC22" s="686"/>
      <c r="AD22" s="686"/>
      <c r="AE22" s="686"/>
      <c r="AF22" s="686"/>
      <c r="AG22" s="686"/>
      <c r="AH22" s="686"/>
      <c r="AI22" s="686"/>
      <c r="AJ22" s="686"/>
      <c r="AK22" s="686"/>
      <c r="AL22" s="686"/>
      <c r="AM22" s="686"/>
      <c r="AN22" s="686"/>
      <c r="AO22" s="686"/>
      <c r="AP22" s="686"/>
      <c r="AQ22" s="686"/>
      <c r="AR22" s="686"/>
      <c r="AS22" s="686"/>
      <c r="AT22" s="686"/>
      <c r="AU22" s="686"/>
      <c r="AV22" s="686"/>
      <c r="AW22" s="686"/>
      <c r="AX22" s="686"/>
      <c r="AY22" s="686"/>
      <c r="AZ22" s="686"/>
      <c r="BA22" s="686"/>
      <c r="BB22" s="686"/>
      <c r="BC22" s="686"/>
      <c r="BD22" s="686"/>
      <c r="BE22" s="686"/>
      <c r="BF22" s="686"/>
      <c r="BG22" s="686"/>
      <c r="BH22" s="686"/>
      <c r="BI22" s="686"/>
      <c r="BJ22" s="686"/>
      <c r="BK22" s="686"/>
      <c r="BL22" s="686"/>
      <c r="BM22" s="686"/>
      <c r="BN22" s="686"/>
      <c r="BO22" s="686"/>
      <c r="BP22" s="686"/>
      <c r="BQ22" s="686"/>
      <c r="BR22" s="686"/>
      <c r="BS22" s="686"/>
      <c r="BT22" s="686"/>
      <c r="BU22" s="686"/>
      <c r="BV22" s="686"/>
      <c r="BW22" s="686"/>
      <c r="BX22" s="686"/>
      <c r="BY22" s="686"/>
      <c r="BZ22" s="686"/>
      <c r="CA22" s="686"/>
      <c r="CB22" s="686"/>
      <c r="CC22" s="686"/>
      <c r="CD22" s="686"/>
      <c r="CE22" s="686"/>
      <c r="CF22" s="686"/>
      <c r="CG22" s="686"/>
      <c r="CH22" s="686"/>
      <c r="CI22" s="686"/>
      <c r="CJ22" s="686"/>
      <c r="CK22" s="686"/>
      <c r="CL22" s="686"/>
      <c r="CM22" s="686"/>
      <c r="CN22" s="686"/>
      <c r="CO22" s="686"/>
      <c r="CP22" s="686"/>
      <c r="CQ22" s="686"/>
      <c r="CR22" s="686"/>
      <c r="CS22" s="686"/>
      <c r="CT22" s="686"/>
      <c r="CU22" s="686"/>
      <c r="CV22" s="686"/>
      <c r="CW22" s="686"/>
      <c r="CX22" s="686"/>
      <c r="CY22" s="686"/>
      <c r="CZ22" s="686"/>
      <c r="DA22" s="686"/>
      <c r="DB22" s="686"/>
      <c r="DC22" s="686"/>
      <c r="DD22" s="686"/>
      <c r="DE22" s="686"/>
      <c r="DF22" s="686"/>
      <c r="DG22" s="686"/>
      <c r="DH22" s="686"/>
      <c r="DI22" s="686"/>
      <c r="DJ22" s="686"/>
      <c r="DK22" s="686"/>
      <c r="DL22" s="686"/>
      <c r="DM22" s="686"/>
      <c r="DN22" s="686"/>
      <c r="DO22" s="686"/>
      <c r="DP22" s="686"/>
      <c r="DQ22" s="686"/>
      <c r="DR22" s="686"/>
      <c r="DS22" s="686"/>
      <c r="DT22" s="686"/>
      <c r="DU22" s="686"/>
      <c r="DV22" s="686"/>
      <c r="DW22" s="686"/>
      <c r="DX22" s="686"/>
      <c r="DY22" s="686"/>
      <c r="DZ22" s="686"/>
      <c r="EA22" s="686"/>
      <c r="EB22" s="686"/>
      <c r="EC22" s="686"/>
      <c r="ED22" s="686"/>
      <c r="EE22" s="686"/>
      <c r="EF22" s="686"/>
      <c r="EG22" s="686"/>
      <c r="EH22" s="686"/>
      <c r="EI22" s="686"/>
      <c r="EJ22" s="686"/>
      <c r="EK22" s="686"/>
      <c r="EL22" s="686"/>
      <c r="EM22" s="686"/>
      <c r="EN22" s="686"/>
      <c r="EO22" s="70"/>
      <c r="EP22" s="70"/>
      <c r="EQ22" s="846"/>
      <c r="ER22" s="846"/>
      <c r="ES22" s="846"/>
      <c r="EV22" s="117"/>
      <c r="EW22" s="117"/>
      <c r="EY22" s="117"/>
      <c r="EZ22" s="117"/>
      <c r="FC22" s="4"/>
    </row>
    <row r="23" spans="2:439" s="120" customFormat="1" ht="16.5" customHeight="1" x14ac:dyDescent="0.15">
      <c r="B23" s="743"/>
      <c r="C23" s="743"/>
      <c r="D23" s="743"/>
      <c r="E23" s="743"/>
      <c r="F23" s="743"/>
      <c r="G23" s="743"/>
      <c r="H23" s="743"/>
      <c r="I23" s="743"/>
      <c r="J23" s="743"/>
      <c r="K23" s="743"/>
      <c r="L23" s="743"/>
      <c r="M23" s="743"/>
      <c r="N23" s="743"/>
      <c r="O23" s="743"/>
      <c r="P23" s="743"/>
      <c r="Q23" s="743"/>
      <c r="R23" s="743"/>
      <c r="S23" s="743"/>
      <c r="T23" s="743"/>
      <c r="U23" s="743"/>
      <c r="V23" s="743"/>
      <c r="W23" s="743"/>
      <c r="X23" s="743"/>
      <c r="Y23" s="743"/>
      <c r="Z23" s="743"/>
      <c r="AA23" s="529" t="s">
        <v>213</v>
      </c>
      <c r="AB23" s="530"/>
      <c r="AC23" s="530"/>
      <c r="AD23" s="530"/>
      <c r="AE23" s="530"/>
      <c r="AF23" s="530"/>
      <c r="AG23" s="530"/>
      <c r="AH23" s="530"/>
      <c r="AI23" s="530"/>
      <c r="AJ23" s="530"/>
      <c r="AK23" s="530"/>
      <c r="AL23" s="530"/>
      <c r="AM23" s="530"/>
      <c r="AN23" s="530"/>
      <c r="AO23" s="530"/>
      <c r="AP23" s="530"/>
      <c r="AQ23" s="530"/>
      <c r="AR23" s="530"/>
      <c r="AS23" s="530"/>
      <c r="AT23" s="530"/>
      <c r="AU23" s="530"/>
      <c r="AV23" s="530"/>
      <c r="AW23" s="530"/>
      <c r="AX23" s="530"/>
      <c r="AY23" s="530"/>
      <c r="AZ23" s="530"/>
      <c r="BA23" s="552"/>
      <c r="BB23" s="529" t="s">
        <v>214</v>
      </c>
      <c r="BC23" s="530"/>
      <c r="BD23" s="530"/>
      <c r="BE23" s="530"/>
      <c r="BF23" s="530"/>
      <c r="BG23" s="530"/>
      <c r="BH23" s="530"/>
      <c r="BI23" s="530"/>
      <c r="BJ23" s="530"/>
      <c r="BK23" s="530"/>
      <c r="BL23" s="530"/>
      <c r="BM23" s="530"/>
      <c r="BN23" s="530"/>
      <c r="BO23" s="530"/>
      <c r="BP23" s="530"/>
      <c r="BQ23" s="530"/>
      <c r="BR23" s="530"/>
      <c r="BS23" s="530"/>
      <c r="BT23" s="530"/>
      <c r="BU23" s="530"/>
      <c r="BV23" s="530"/>
      <c r="BW23" s="530"/>
      <c r="BX23" s="530"/>
      <c r="BY23" s="530"/>
      <c r="BZ23" s="530"/>
      <c r="CA23" s="530"/>
      <c r="CB23" s="552"/>
      <c r="CC23" s="529" t="s">
        <v>215</v>
      </c>
      <c r="CD23" s="530"/>
      <c r="CE23" s="530"/>
      <c r="CF23" s="530"/>
      <c r="CG23" s="530"/>
      <c r="CH23" s="530"/>
      <c r="CI23" s="530"/>
      <c r="CJ23" s="530"/>
      <c r="CK23" s="530"/>
      <c r="CL23" s="530"/>
      <c r="CM23" s="530"/>
      <c r="CN23" s="530"/>
      <c r="CO23" s="530"/>
      <c r="CP23" s="530"/>
      <c r="CQ23" s="530"/>
      <c r="CR23" s="530"/>
      <c r="CS23" s="530"/>
      <c r="CT23" s="530"/>
      <c r="CU23" s="530"/>
      <c r="CV23" s="530"/>
      <c r="CW23" s="530"/>
      <c r="CX23" s="530"/>
      <c r="CY23" s="530"/>
      <c r="CZ23" s="530"/>
      <c r="DA23" s="530"/>
      <c r="DB23" s="530"/>
      <c r="DC23" s="552"/>
      <c r="DD23" s="483" t="s">
        <v>42</v>
      </c>
      <c r="DE23" s="483"/>
      <c r="DF23" s="483"/>
      <c r="DG23" s="483"/>
      <c r="DH23" s="483"/>
      <c r="DI23" s="483"/>
      <c r="DJ23" s="483"/>
      <c r="DK23" s="483"/>
      <c r="DL23" s="483"/>
      <c r="DM23" s="483"/>
      <c r="DN23" s="483"/>
      <c r="DO23" s="483"/>
      <c r="DP23" s="483"/>
      <c r="DQ23" s="483"/>
      <c r="DR23" s="483"/>
      <c r="DS23" s="483"/>
      <c r="DT23" s="483"/>
      <c r="DU23" s="483"/>
      <c r="DV23" s="483"/>
      <c r="DW23" s="483"/>
      <c r="DX23" s="483"/>
      <c r="DY23" s="483"/>
      <c r="DZ23" s="483"/>
      <c r="EA23" s="483"/>
      <c r="EB23" s="483"/>
      <c r="EC23" s="483"/>
      <c r="ED23" s="483"/>
      <c r="EE23" s="483"/>
      <c r="EF23" s="483"/>
      <c r="EG23" s="483"/>
      <c r="EH23" s="483"/>
      <c r="EI23" s="483"/>
      <c r="EJ23" s="483"/>
      <c r="EK23" s="483"/>
      <c r="EL23" s="483"/>
      <c r="EM23" s="483"/>
      <c r="EN23" s="483"/>
      <c r="EO23" s="70"/>
      <c r="EP23" s="70"/>
      <c r="EQ23" s="846"/>
      <c r="ER23" s="846"/>
      <c r="ES23" s="846"/>
      <c r="EV23" s="117" t="s">
        <v>288</v>
      </c>
      <c r="EW23" s="220">
        <f>DR33</f>
        <v>0</v>
      </c>
      <c r="EX23" s="117"/>
      <c r="EY23" s="117"/>
      <c r="EZ23" s="117"/>
      <c r="FC23" s="4"/>
      <c r="KH23" s="113"/>
      <c r="KI23" s="113"/>
      <c r="KJ23" s="113"/>
      <c r="KK23" s="113"/>
      <c r="KL23" s="129"/>
      <c r="KM23" s="129"/>
      <c r="KN23" s="129"/>
      <c r="KO23" s="129"/>
      <c r="KP23" s="129"/>
      <c r="KQ23" s="129"/>
      <c r="KR23" s="129"/>
      <c r="KS23" s="129"/>
      <c r="KT23" s="129"/>
      <c r="KU23" s="129"/>
      <c r="KV23" s="129"/>
      <c r="KW23" s="129"/>
      <c r="KX23" s="129"/>
      <c r="KY23" s="129"/>
      <c r="KZ23" s="129"/>
      <c r="LA23" s="129"/>
      <c r="LB23" s="129"/>
      <c r="LC23" s="129"/>
      <c r="LD23" s="129"/>
      <c r="LE23" s="129"/>
      <c r="LF23" s="129"/>
      <c r="LG23" s="129"/>
      <c r="LH23" s="129"/>
      <c r="LI23" s="129"/>
      <c r="LJ23" s="129"/>
      <c r="LK23" s="129"/>
      <c r="LL23" s="129"/>
      <c r="LM23" s="129"/>
      <c r="LN23" s="129"/>
      <c r="LO23" s="129"/>
      <c r="LP23" s="129"/>
      <c r="LQ23" s="129"/>
      <c r="LR23" s="129"/>
      <c r="LS23" s="129"/>
      <c r="LT23" s="129"/>
      <c r="LU23" s="129"/>
      <c r="LV23" s="129"/>
      <c r="LW23" s="129"/>
      <c r="LX23" s="129"/>
      <c r="LY23" s="129"/>
      <c r="LZ23" s="129"/>
      <c r="MA23" s="129"/>
      <c r="MB23" s="129"/>
      <c r="MC23" s="129"/>
      <c r="MD23" s="129"/>
      <c r="ME23" s="129"/>
      <c r="MF23" s="129"/>
      <c r="MG23" s="129"/>
      <c r="MH23" s="129"/>
      <c r="MI23" s="129"/>
      <c r="MJ23" s="129"/>
      <c r="MK23" s="129"/>
      <c r="ML23" s="129"/>
      <c r="MM23" s="129"/>
      <c r="MN23" s="129"/>
      <c r="MO23" s="129"/>
      <c r="MP23" s="129"/>
      <c r="MQ23" s="129"/>
      <c r="MR23" s="129"/>
      <c r="MS23" s="129"/>
      <c r="MT23" s="129"/>
      <c r="MU23" s="129"/>
      <c r="MV23" s="129"/>
      <c r="MW23" s="129"/>
      <c r="MX23" s="129"/>
      <c r="MY23" s="129"/>
      <c r="MZ23" s="129"/>
      <c r="NA23" s="129"/>
      <c r="NB23" s="129"/>
      <c r="NC23" s="129"/>
      <c r="ND23" s="129"/>
      <c r="NE23" s="129"/>
      <c r="NF23" s="129"/>
      <c r="NG23" s="129"/>
      <c r="NH23" s="129"/>
      <c r="NI23" s="129"/>
      <c r="NJ23" s="129"/>
      <c r="NK23" s="129"/>
      <c r="NL23" s="129"/>
      <c r="NM23" s="129"/>
      <c r="NN23" s="129"/>
      <c r="NO23" s="129"/>
      <c r="NP23" s="129"/>
      <c r="NQ23" s="129"/>
      <c r="NR23" s="129"/>
      <c r="NS23" s="129"/>
      <c r="NT23" s="129"/>
      <c r="NU23" s="129"/>
      <c r="NV23" s="129"/>
      <c r="NW23" s="129"/>
      <c r="NX23" s="129"/>
      <c r="NY23" s="129"/>
      <c r="NZ23" s="129"/>
      <c r="OA23" s="129"/>
      <c r="OB23" s="129"/>
      <c r="OC23" s="129"/>
      <c r="OD23" s="129"/>
      <c r="OE23" s="129"/>
      <c r="OF23" s="129"/>
      <c r="OG23" s="129"/>
      <c r="OH23" s="129"/>
      <c r="OI23" s="129"/>
      <c r="OJ23" s="129"/>
      <c r="OK23" s="129"/>
      <c r="OL23" s="129"/>
      <c r="OM23" s="129"/>
      <c r="ON23" s="129"/>
      <c r="OO23" s="129"/>
      <c r="OP23" s="129"/>
      <c r="OQ23" s="113"/>
      <c r="OR23" s="113"/>
      <c r="OS23" s="113"/>
      <c r="OT23" s="113"/>
      <c r="OU23" s="113"/>
      <c r="OV23" s="113"/>
      <c r="OW23" s="113"/>
      <c r="OX23" s="113"/>
      <c r="OY23" s="113"/>
      <c r="OZ23" s="113"/>
      <c r="PA23" s="113"/>
      <c r="PB23" s="113"/>
      <c r="PC23" s="113"/>
      <c r="PD23" s="113"/>
      <c r="PE23" s="113"/>
      <c r="PF23" s="113"/>
      <c r="PG23" s="113"/>
      <c r="PH23" s="113"/>
      <c r="PI23" s="113"/>
      <c r="PJ23" s="113"/>
      <c r="PK23" s="113"/>
      <c r="PL23" s="113"/>
      <c r="PM23" s="113"/>
      <c r="PN23" s="113"/>
      <c r="PO23" s="113"/>
      <c r="PP23" s="113"/>
      <c r="PQ23" s="113"/>
      <c r="PR23" s="113"/>
      <c r="PS23" s="113"/>
      <c r="PT23" s="113"/>
      <c r="PU23" s="113"/>
      <c r="PV23" s="113"/>
      <c r="PW23" s="113"/>
    </row>
    <row r="24" spans="2:439" s="120" customFormat="1" ht="16.5" customHeight="1" x14ac:dyDescent="0.15">
      <c r="B24" s="723" t="s">
        <v>9</v>
      </c>
      <c r="C24" s="724"/>
      <c r="D24" s="724"/>
      <c r="E24" s="724"/>
      <c r="F24" s="724"/>
      <c r="G24" s="725"/>
      <c r="H24" s="536" t="s">
        <v>43</v>
      </c>
      <c r="I24" s="537"/>
      <c r="J24" s="537"/>
      <c r="K24" s="537"/>
      <c r="L24" s="537"/>
      <c r="M24" s="537"/>
      <c r="N24" s="537"/>
      <c r="O24" s="537"/>
      <c r="P24" s="537"/>
      <c r="Q24" s="537"/>
      <c r="R24" s="537"/>
      <c r="S24" s="537"/>
      <c r="T24" s="537"/>
      <c r="U24" s="537"/>
      <c r="V24" s="537"/>
      <c r="W24" s="537"/>
      <c r="X24" s="537"/>
      <c r="Y24" s="537"/>
      <c r="Z24" s="557"/>
      <c r="AA24" s="735">
        <f>'３面'!BF15</f>
        <v>0</v>
      </c>
      <c r="AB24" s="736"/>
      <c r="AC24" s="736"/>
      <c r="AD24" s="736"/>
      <c r="AE24" s="736"/>
      <c r="AF24" s="736"/>
      <c r="AG24" s="736"/>
      <c r="AH24" s="736"/>
      <c r="AI24" s="736"/>
      <c r="AJ24" s="736"/>
      <c r="AK24" s="736"/>
      <c r="AL24" s="736"/>
      <c r="AM24" s="736"/>
      <c r="AN24" s="736"/>
      <c r="AO24" s="736"/>
      <c r="AP24" s="736"/>
      <c r="AQ24" s="736"/>
      <c r="AR24" s="736"/>
      <c r="AS24" s="736"/>
      <c r="AT24" s="736"/>
      <c r="AU24" s="736"/>
      <c r="AV24" s="736"/>
      <c r="AW24" s="736"/>
      <c r="AX24" s="736"/>
      <c r="AY24" s="405" t="s">
        <v>8</v>
      </c>
      <c r="AZ24" s="405"/>
      <c r="BA24" s="406"/>
      <c r="BB24" s="407"/>
      <c r="BC24" s="408"/>
      <c r="BD24" s="408"/>
      <c r="BE24" s="408"/>
      <c r="BF24" s="408"/>
      <c r="BG24" s="408"/>
      <c r="BH24" s="408"/>
      <c r="BI24" s="408"/>
      <c r="BJ24" s="408"/>
      <c r="BK24" s="408"/>
      <c r="BL24" s="408"/>
      <c r="BM24" s="408"/>
      <c r="BN24" s="408"/>
      <c r="BO24" s="408"/>
      <c r="BP24" s="408"/>
      <c r="BQ24" s="408"/>
      <c r="BR24" s="408"/>
      <c r="BS24" s="408"/>
      <c r="BT24" s="408"/>
      <c r="BU24" s="408"/>
      <c r="BV24" s="408"/>
      <c r="BW24" s="408"/>
      <c r="BX24" s="408"/>
      <c r="BY24" s="408"/>
      <c r="BZ24" s="405" t="s">
        <v>8</v>
      </c>
      <c r="CA24" s="405"/>
      <c r="CB24" s="406"/>
      <c r="CC24" s="740">
        <f>IF(AND('２面'!B41="営業",'２面'!F42&gt;0),'２面'!W41)+IF(AND('２面'!B45="営業",'２面'!F46&gt;0),'２面'!W45)+IF(AND('２面'!B49="営業",'２面'!F50&gt;0),'２面'!W49)+IF(AND('２面'!B53="営業",'２面'!F54&gt;0),'２面'!W53,0)</f>
        <v>0</v>
      </c>
      <c r="CD24" s="741"/>
      <c r="CE24" s="741"/>
      <c r="CF24" s="741"/>
      <c r="CG24" s="741"/>
      <c r="CH24" s="741"/>
      <c r="CI24" s="741"/>
      <c r="CJ24" s="741"/>
      <c r="CK24" s="741"/>
      <c r="CL24" s="741"/>
      <c r="CM24" s="741"/>
      <c r="CN24" s="741"/>
      <c r="CO24" s="741"/>
      <c r="CP24" s="741"/>
      <c r="CQ24" s="741"/>
      <c r="CR24" s="741"/>
      <c r="CS24" s="741"/>
      <c r="CT24" s="741"/>
      <c r="CU24" s="741"/>
      <c r="CV24" s="741"/>
      <c r="CW24" s="741"/>
      <c r="CX24" s="741"/>
      <c r="CY24" s="741"/>
      <c r="CZ24" s="742"/>
      <c r="DA24" s="541" t="s">
        <v>8</v>
      </c>
      <c r="DB24" s="542"/>
      <c r="DC24" s="737"/>
      <c r="DD24" s="699" t="s">
        <v>473</v>
      </c>
      <c r="DE24" s="699"/>
      <c r="DF24" s="699"/>
      <c r="DG24" s="699"/>
      <c r="DH24" s="700"/>
      <c r="DI24" s="750" t="s">
        <v>474</v>
      </c>
      <c r="DJ24" s="751"/>
      <c r="DK24" s="751"/>
      <c r="DL24" s="751"/>
      <c r="DM24" s="751"/>
      <c r="DN24" s="751"/>
      <c r="DO24" s="751"/>
      <c r="DP24" s="751"/>
      <c r="DQ24" s="751"/>
      <c r="DR24" s="545">
        <f>AA24-BB24-CC24</f>
        <v>0</v>
      </c>
      <c r="DS24" s="545"/>
      <c r="DT24" s="545"/>
      <c r="DU24" s="545"/>
      <c r="DV24" s="545"/>
      <c r="DW24" s="545"/>
      <c r="DX24" s="545"/>
      <c r="DY24" s="545"/>
      <c r="DZ24" s="545"/>
      <c r="EA24" s="545"/>
      <c r="EB24" s="545"/>
      <c r="EC24" s="545"/>
      <c r="ED24" s="545"/>
      <c r="EE24" s="545"/>
      <c r="EF24" s="545"/>
      <c r="EG24" s="545"/>
      <c r="EH24" s="545"/>
      <c r="EI24" s="545"/>
      <c r="EJ24" s="545"/>
      <c r="EK24" s="545"/>
      <c r="EL24" s="541" t="s">
        <v>8</v>
      </c>
      <c r="EM24" s="542"/>
      <c r="EN24" s="543"/>
      <c r="EO24" s="70"/>
      <c r="EP24" s="70"/>
      <c r="EQ24" s="846"/>
      <c r="ER24" s="846"/>
      <c r="ES24" s="846"/>
      <c r="EV24" s="117" t="s">
        <v>395</v>
      </c>
      <c r="EW24" s="220">
        <f>EW23+'２面'!AY41+'２面'!AY42+'２面'!BM44+'２面'!BM45+'２面'!BM46+'２面'!BM48+'２面'!BL53+'２面'!BM56</f>
        <v>0</v>
      </c>
      <c r="EX24" s="108"/>
      <c r="EY24" s="117"/>
      <c r="EZ24" s="117"/>
      <c r="FC24" s="4"/>
    </row>
    <row r="25" spans="2:439" s="120" customFormat="1" ht="16.5" customHeight="1" x14ac:dyDescent="0.15">
      <c r="B25" s="726"/>
      <c r="C25" s="727"/>
      <c r="D25" s="727"/>
      <c r="E25" s="727"/>
      <c r="F25" s="727"/>
      <c r="G25" s="728"/>
      <c r="H25" s="536" t="s">
        <v>209</v>
      </c>
      <c r="I25" s="537"/>
      <c r="J25" s="537"/>
      <c r="K25" s="537"/>
      <c r="L25" s="537"/>
      <c r="M25" s="537"/>
      <c r="N25" s="537"/>
      <c r="O25" s="537"/>
      <c r="P25" s="537"/>
      <c r="Q25" s="537"/>
      <c r="R25" s="537"/>
      <c r="S25" s="537"/>
      <c r="T25" s="537"/>
      <c r="U25" s="537"/>
      <c r="V25" s="537"/>
      <c r="W25" s="537"/>
      <c r="X25" s="537"/>
      <c r="Y25" s="537"/>
      <c r="Z25" s="557"/>
      <c r="AA25" s="738">
        <f>'３面'!AB69</f>
        <v>0</v>
      </c>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405" t="s">
        <v>8</v>
      </c>
      <c r="AZ25" s="405"/>
      <c r="BA25" s="406"/>
      <c r="BB25" s="735">
        <f>'３面'!AB102</f>
        <v>0</v>
      </c>
      <c r="BC25" s="736"/>
      <c r="BD25" s="736"/>
      <c r="BE25" s="736"/>
      <c r="BF25" s="736"/>
      <c r="BG25" s="736"/>
      <c r="BH25" s="736"/>
      <c r="BI25" s="736"/>
      <c r="BJ25" s="736"/>
      <c r="BK25" s="736"/>
      <c r="BL25" s="736"/>
      <c r="BM25" s="736"/>
      <c r="BN25" s="736"/>
      <c r="BO25" s="736"/>
      <c r="BP25" s="736"/>
      <c r="BQ25" s="736"/>
      <c r="BR25" s="736"/>
      <c r="BS25" s="736"/>
      <c r="BT25" s="736"/>
      <c r="BU25" s="736"/>
      <c r="BV25" s="736"/>
      <c r="BW25" s="736"/>
      <c r="BX25" s="736"/>
      <c r="BY25" s="736"/>
      <c r="BZ25" s="405" t="s">
        <v>8</v>
      </c>
      <c r="CA25" s="405"/>
      <c r="CB25" s="406"/>
      <c r="CC25" s="735">
        <f>IF(AND('２面'!B41="農業",'２面'!F42&gt;0),'２面'!W41)+IF(AND('２面'!B45="農業",'２面'!F46&gt;0),'２面'!W45)+IF(AND('２面'!B49="農業",'２面'!F50&gt;0),'２面'!W49)+IF(AND('２面'!B53="農業",'２面'!F54&gt;0),'２面'!W53,0)</f>
        <v>0</v>
      </c>
      <c r="CD25" s="736"/>
      <c r="CE25" s="736"/>
      <c r="CF25" s="736"/>
      <c r="CG25" s="736"/>
      <c r="CH25" s="736"/>
      <c r="CI25" s="736"/>
      <c r="CJ25" s="736"/>
      <c r="CK25" s="736"/>
      <c r="CL25" s="736"/>
      <c r="CM25" s="736"/>
      <c r="CN25" s="736"/>
      <c r="CO25" s="736"/>
      <c r="CP25" s="736"/>
      <c r="CQ25" s="736"/>
      <c r="CR25" s="736"/>
      <c r="CS25" s="736"/>
      <c r="CT25" s="736"/>
      <c r="CU25" s="736"/>
      <c r="CV25" s="736"/>
      <c r="CW25" s="736"/>
      <c r="CX25" s="736"/>
      <c r="CY25" s="736"/>
      <c r="CZ25" s="736"/>
      <c r="DA25" s="541" t="s">
        <v>8</v>
      </c>
      <c r="DB25" s="542"/>
      <c r="DC25" s="737"/>
      <c r="DD25" s="699" t="s">
        <v>475</v>
      </c>
      <c r="DE25" s="699"/>
      <c r="DF25" s="699"/>
      <c r="DG25" s="699"/>
      <c r="DH25" s="700"/>
      <c r="DI25" s="707" t="s">
        <v>474</v>
      </c>
      <c r="DJ25" s="708"/>
      <c r="DK25" s="708"/>
      <c r="DL25" s="708"/>
      <c r="DM25" s="708"/>
      <c r="DN25" s="708"/>
      <c r="DO25" s="708"/>
      <c r="DP25" s="708"/>
      <c r="DQ25" s="708"/>
      <c r="DR25" s="545">
        <f>IF(AND(AA25-BB25&lt;0,CC25=0),AA25-BB25,IF(AA25-BB25&lt;CC25,"専従者控除の金額が間違っています。",IF(AA25-BB25-CC25&gt;0,AA25-BB25-CC25,0)))</f>
        <v>0</v>
      </c>
      <c r="DS25" s="545"/>
      <c r="DT25" s="545"/>
      <c r="DU25" s="545"/>
      <c r="DV25" s="545"/>
      <c r="DW25" s="545"/>
      <c r="DX25" s="545"/>
      <c r="DY25" s="545"/>
      <c r="DZ25" s="545"/>
      <c r="EA25" s="545"/>
      <c r="EB25" s="545"/>
      <c r="EC25" s="545"/>
      <c r="ED25" s="545"/>
      <c r="EE25" s="545"/>
      <c r="EF25" s="545"/>
      <c r="EG25" s="545"/>
      <c r="EH25" s="545"/>
      <c r="EI25" s="545"/>
      <c r="EJ25" s="545"/>
      <c r="EK25" s="545"/>
      <c r="EL25" s="541" t="s">
        <v>8</v>
      </c>
      <c r="EM25" s="542"/>
      <c r="EN25" s="543"/>
      <c r="EO25" s="70"/>
      <c r="EP25" s="70"/>
      <c r="EQ25" s="846"/>
      <c r="ER25" s="846"/>
      <c r="ES25" s="846"/>
      <c r="EV25" s="117" t="s">
        <v>35</v>
      </c>
      <c r="EW25" s="220">
        <f>EW23+'２面'!AY41+'２面'!AY42+'２面'!BM44+'２面'!BM45+'２面'!BM46+'２面'!BM48+'２面'!BL53+'２面'!BM56</f>
        <v>0</v>
      </c>
      <c r="EX25" s="117"/>
      <c r="EY25" s="117"/>
      <c r="EZ25" s="117"/>
      <c r="FC25" s="63"/>
    </row>
    <row r="26" spans="2:439" s="120" customFormat="1" ht="16.5" customHeight="1" x14ac:dyDescent="0.15">
      <c r="B26" s="483" t="s">
        <v>44</v>
      </c>
      <c r="C26" s="483"/>
      <c r="D26" s="483"/>
      <c r="E26" s="483"/>
      <c r="F26" s="483"/>
      <c r="G26" s="483"/>
      <c r="H26" s="483"/>
      <c r="I26" s="483"/>
      <c r="J26" s="483"/>
      <c r="K26" s="483"/>
      <c r="L26" s="483"/>
      <c r="M26" s="483"/>
      <c r="N26" s="483"/>
      <c r="O26" s="483"/>
      <c r="P26" s="483"/>
      <c r="Q26" s="483"/>
      <c r="R26" s="483"/>
      <c r="S26" s="483"/>
      <c r="T26" s="483"/>
      <c r="U26" s="483"/>
      <c r="V26" s="483"/>
      <c r="W26" s="483"/>
      <c r="X26" s="483"/>
      <c r="Y26" s="483"/>
      <c r="Z26" s="483"/>
      <c r="AA26" s="738">
        <f>'２面'!BB11</f>
        <v>0</v>
      </c>
      <c r="AB26" s="739"/>
      <c r="AC26" s="739"/>
      <c r="AD26" s="739"/>
      <c r="AE26" s="739"/>
      <c r="AF26" s="739"/>
      <c r="AG26" s="739"/>
      <c r="AH26" s="739"/>
      <c r="AI26" s="739"/>
      <c r="AJ26" s="739"/>
      <c r="AK26" s="739"/>
      <c r="AL26" s="739"/>
      <c r="AM26" s="739"/>
      <c r="AN26" s="739"/>
      <c r="AO26" s="739"/>
      <c r="AP26" s="739"/>
      <c r="AQ26" s="739"/>
      <c r="AR26" s="739"/>
      <c r="AS26" s="739"/>
      <c r="AT26" s="739"/>
      <c r="AU26" s="739"/>
      <c r="AV26" s="739"/>
      <c r="AW26" s="739"/>
      <c r="AX26" s="739"/>
      <c r="AY26" s="405" t="s">
        <v>8</v>
      </c>
      <c r="AZ26" s="405"/>
      <c r="BA26" s="406"/>
      <c r="BB26" s="735">
        <f>'２面'!BB16:BP16</f>
        <v>0</v>
      </c>
      <c r="BC26" s="736"/>
      <c r="BD26" s="736"/>
      <c r="BE26" s="736"/>
      <c r="BF26" s="736"/>
      <c r="BG26" s="736"/>
      <c r="BH26" s="736"/>
      <c r="BI26" s="736"/>
      <c r="BJ26" s="736"/>
      <c r="BK26" s="736"/>
      <c r="BL26" s="736"/>
      <c r="BM26" s="736"/>
      <c r="BN26" s="736"/>
      <c r="BO26" s="736"/>
      <c r="BP26" s="736"/>
      <c r="BQ26" s="736"/>
      <c r="BR26" s="736"/>
      <c r="BS26" s="736"/>
      <c r="BT26" s="736"/>
      <c r="BU26" s="736"/>
      <c r="BV26" s="736"/>
      <c r="BW26" s="736"/>
      <c r="BX26" s="736"/>
      <c r="BY26" s="736"/>
      <c r="BZ26" s="405" t="s">
        <v>8</v>
      </c>
      <c r="CA26" s="405"/>
      <c r="CB26" s="406"/>
      <c r="CC26" s="740">
        <f>IF(AND('２面'!B41="不動産",'２面'!F42&gt;0),'２面'!W41)+IF(AND('２面'!B45="不動産",'２面'!F46&gt;0),'２面'!W45)+IF(AND('２面'!B49="不動産",'２面'!F50&gt;0),'２面'!W49)+IF(AND('２面'!B53="不動産",'２面'!F54&gt;0),'２面'!W53,0)</f>
        <v>0</v>
      </c>
      <c r="CD26" s="741"/>
      <c r="CE26" s="741"/>
      <c r="CF26" s="741"/>
      <c r="CG26" s="741"/>
      <c r="CH26" s="741"/>
      <c r="CI26" s="741"/>
      <c r="CJ26" s="741"/>
      <c r="CK26" s="741"/>
      <c r="CL26" s="741"/>
      <c r="CM26" s="741"/>
      <c r="CN26" s="741"/>
      <c r="CO26" s="741"/>
      <c r="CP26" s="741"/>
      <c r="CQ26" s="741"/>
      <c r="CR26" s="741"/>
      <c r="CS26" s="741"/>
      <c r="CT26" s="741"/>
      <c r="CU26" s="741"/>
      <c r="CV26" s="741"/>
      <c r="CW26" s="741"/>
      <c r="CX26" s="741"/>
      <c r="CY26" s="741"/>
      <c r="CZ26" s="742"/>
      <c r="DA26" s="541" t="s">
        <v>8</v>
      </c>
      <c r="DB26" s="542"/>
      <c r="DC26" s="737"/>
      <c r="DD26" s="699" t="s">
        <v>476</v>
      </c>
      <c r="DE26" s="699"/>
      <c r="DF26" s="699"/>
      <c r="DG26" s="699"/>
      <c r="DH26" s="700"/>
      <c r="DI26" s="707" t="s">
        <v>474</v>
      </c>
      <c r="DJ26" s="708"/>
      <c r="DK26" s="708"/>
      <c r="DL26" s="708"/>
      <c r="DM26" s="708"/>
      <c r="DN26" s="708"/>
      <c r="DO26" s="708"/>
      <c r="DP26" s="708"/>
      <c r="DQ26" s="708"/>
      <c r="DR26" s="545">
        <f>IF(AND(AA26-BB26&lt;0,CC26=0),AA26-BB26,IF(AA26-BB26&lt;CC26,"専従者控除の金額が間違っています。",IF(AA26-BB26-CC26&gt;0,AA26-BB26-CC26,0)))</f>
        <v>0</v>
      </c>
      <c r="DS26" s="545"/>
      <c r="DT26" s="545"/>
      <c r="DU26" s="545"/>
      <c r="DV26" s="545"/>
      <c r="DW26" s="545"/>
      <c r="DX26" s="545"/>
      <c r="DY26" s="545"/>
      <c r="DZ26" s="545"/>
      <c r="EA26" s="545"/>
      <c r="EB26" s="545"/>
      <c r="EC26" s="545"/>
      <c r="ED26" s="545"/>
      <c r="EE26" s="545"/>
      <c r="EF26" s="545"/>
      <c r="EG26" s="545"/>
      <c r="EH26" s="545"/>
      <c r="EI26" s="545"/>
      <c r="EJ26" s="545"/>
      <c r="EK26" s="545"/>
      <c r="EL26" s="541" t="s">
        <v>8</v>
      </c>
      <c r="EM26" s="542"/>
      <c r="EN26" s="543"/>
      <c r="EO26" s="70"/>
      <c r="EP26" s="70"/>
      <c r="EQ26" s="846"/>
      <c r="ER26" s="846"/>
      <c r="ES26" s="846"/>
      <c r="EV26" s="115" t="s">
        <v>593</v>
      </c>
      <c r="EW26" s="117"/>
      <c r="EX26" s="117"/>
      <c r="EY26" s="117"/>
      <c r="EZ26" s="117"/>
    </row>
    <row r="27" spans="2:439" s="120" customFormat="1" ht="16.5" customHeight="1" x14ac:dyDescent="0.15">
      <c r="B27" s="483" t="s">
        <v>45</v>
      </c>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718"/>
      <c r="AB27" s="719"/>
      <c r="AC27" s="719"/>
      <c r="AD27" s="719"/>
      <c r="AE27" s="719"/>
      <c r="AF27" s="719"/>
      <c r="AG27" s="719"/>
      <c r="AH27" s="719"/>
      <c r="AI27" s="719"/>
      <c r="AJ27" s="719"/>
      <c r="AK27" s="719"/>
      <c r="AL27" s="719"/>
      <c r="AM27" s="719"/>
      <c r="AN27" s="719"/>
      <c r="AO27" s="719"/>
      <c r="AP27" s="719"/>
      <c r="AQ27" s="719"/>
      <c r="AR27" s="719"/>
      <c r="AS27" s="719"/>
      <c r="AT27" s="719"/>
      <c r="AU27" s="719"/>
      <c r="AV27" s="719"/>
      <c r="AW27" s="719"/>
      <c r="AX27" s="719"/>
      <c r="AY27" s="405" t="s">
        <v>8</v>
      </c>
      <c r="AZ27" s="405"/>
      <c r="BA27" s="406"/>
      <c r="BB27" s="720"/>
      <c r="BC27" s="721"/>
      <c r="BD27" s="721"/>
      <c r="BE27" s="721"/>
      <c r="BF27" s="721"/>
      <c r="BG27" s="721"/>
      <c r="BH27" s="721"/>
      <c r="BI27" s="721"/>
      <c r="BJ27" s="721"/>
      <c r="BK27" s="721"/>
      <c r="BL27" s="721"/>
      <c r="BM27" s="721"/>
      <c r="BN27" s="721"/>
      <c r="BO27" s="721"/>
      <c r="BP27" s="721"/>
      <c r="BQ27" s="721"/>
      <c r="BR27" s="721"/>
      <c r="BS27" s="721"/>
      <c r="BT27" s="721"/>
      <c r="BU27" s="721"/>
      <c r="BV27" s="721"/>
      <c r="BW27" s="721"/>
      <c r="BX27" s="721"/>
      <c r="BY27" s="721"/>
      <c r="BZ27" s="721"/>
      <c r="CA27" s="721"/>
      <c r="CB27" s="722"/>
      <c r="CC27" s="720"/>
      <c r="CD27" s="721"/>
      <c r="CE27" s="721"/>
      <c r="CF27" s="721"/>
      <c r="CG27" s="721"/>
      <c r="CH27" s="721"/>
      <c r="CI27" s="721"/>
      <c r="CJ27" s="721"/>
      <c r="CK27" s="721"/>
      <c r="CL27" s="721"/>
      <c r="CM27" s="721"/>
      <c r="CN27" s="721"/>
      <c r="CO27" s="721"/>
      <c r="CP27" s="721"/>
      <c r="CQ27" s="721"/>
      <c r="CR27" s="721"/>
      <c r="CS27" s="721"/>
      <c r="CT27" s="721"/>
      <c r="CU27" s="721"/>
      <c r="CV27" s="721"/>
      <c r="CW27" s="721"/>
      <c r="CX27" s="721"/>
      <c r="CY27" s="721"/>
      <c r="CZ27" s="721"/>
      <c r="DA27" s="721"/>
      <c r="DB27" s="721"/>
      <c r="DC27" s="722"/>
      <c r="DD27" s="699" t="s">
        <v>477</v>
      </c>
      <c r="DE27" s="699"/>
      <c r="DF27" s="699"/>
      <c r="DG27" s="699"/>
      <c r="DH27" s="700"/>
      <c r="DI27" s="74"/>
      <c r="DJ27" s="75"/>
      <c r="DK27" s="75"/>
      <c r="DL27" s="75"/>
      <c r="DM27" s="75"/>
      <c r="DN27" s="75"/>
      <c r="DO27" s="75"/>
      <c r="DP27" s="75"/>
      <c r="DQ27" s="75"/>
      <c r="DR27" s="644">
        <f>AA27</f>
        <v>0</v>
      </c>
      <c r="DS27" s="644"/>
      <c r="DT27" s="644"/>
      <c r="DU27" s="644"/>
      <c r="DV27" s="644"/>
      <c r="DW27" s="644"/>
      <c r="DX27" s="644"/>
      <c r="DY27" s="644"/>
      <c r="DZ27" s="644"/>
      <c r="EA27" s="644"/>
      <c r="EB27" s="644"/>
      <c r="EC27" s="644"/>
      <c r="ED27" s="644"/>
      <c r="EE27" s="644"/>
      <c r="EF27" s="644"/>
      <c r="EG27" s="644"/>
      <c r="EH27" s="644"/>
      <c r="EI27" s="644"/>
      <c r="EJ27" s="644"/>
      <c r="EK27" s="644"/>
      <c r="EL27" s="541" t="s">
        <v>8</v>
      </c>
      <c r="EM27" s="542"/>
      <c r="EN27" s="543"/>
      <c r="EO27" s="70"/>
      <c r="EP27" s="70"/>
      <c r="EQ27" s="846"/>
      <c r="ER27" s="846"/>
      <c r="ES27" s="846"/>
      <c r="EV27" s="117"/>
      <c r="EW27" s="117"/>
      <c r="EX27" s="117"/>
      <c r="EY27" s="117"/>
      <c r="EZ27" s="117"/>
    </row>
    <row r="28" spans="2:439" s="120" customFormat="1" ht="16.5" customHeight="1" x14ac:dyDescent="0.15">
      <c r="B28" s="483" t="s">
        <v>46</v>
      </c>
      <c r="C28" s="483"/>
      <c r="D28" s="483"/>
      <c r="E28" s="483"/>
      <c r="F28" s="483"/>
      <c r="G28" s="483"/>
      <c r="H28" s="483"/>
      <c r="I28" s="483"/>
      <c r="J28" s="483"/>
      <c r="K28" s="483"/>
      <c r="L28" s="483"/>
      <c r="M28" s="483"/>
      <c r="N28" s="483"/>
      <c r="O28" s="483"/>
      <c r="P28" s="483"/>
      <c r="Q28" s="483"/>
      <c r="R28" s="483"/>
      <c r="S28" s="483"/>
      <c r="T28" s="483"/>
      <c r="U28" s="483"/>
      <c r="V28" s="483"/>
      <c r="W28" s="483"/>
      <c r="X28" s="483"/>
      <c r="Y28" s="483"/>
      <c r="Z28" s="483"/>
      <c r="AA28" s="718"/>
      <c r="AB28" s="719"/>
      <c r="AC28" s="719"/>
      <c r="AD28" s="719"/>
      <c r="AE28" s="719"/>
      <c r="AF28" s="719"/>
      <c r="AG28" s="719"/>
      <c r="AH28" s="719"/>
      <c r="AI28" s="719"/>
      <c r="AJ28" s="719"/>
      <c r="AK28" s="719"/>
      <c r="AL28" s="719"/>
      <c r="AM28" s="719"/>
      <c r="AN28" s="719"/>
      <c r="AO28" s="719"/>
      <c r="AP28" s="719"/>
      <c r="AQ28" s="719"/>
      <c r="AR28" s="719"/>
      <c r="AS28" s="719"/>
      <c r="AT28" s="719"/>
      <c r="AU28" s="719"/>
      <c r="AV28" s="719"/>
      <c r="AW28" s="719"/>
      <c r="AX28" s="719"/>
      <c r="AY28" s="405" t="s">
        <v>8</v>
      </c>
      <c r="AZ28" s="405"/>
      <c r="BA28" s="406"/>
      <c r="BB28" s="718"/>
      <c r="BC28" s="719"/>
      <c r="BD28" s="719"/>
      <c r="BE28" s="719"/>
      <c r="BF28" s="719"/>
      <c r="BG28" s="719"/>
      <c r="BH28" s="719"/>
      <c r="BI28" s="719"/>
      <c r="BJ28" s="719"/>
      <c r="BK28" s="719"/>
      <c r="BL28" s="719"/>
      <c r="BM28" s="719"/>
      <c r="BN28" s="719"/>
      <c r="BO28" s="719"/>
      <c r="BP28" s="719"/>
      <c r="BQ28" s="719"/>
      <c r="BR28" s="719"/>
      <c r="BS28" s="719"/>
      <c r="BT28" s="719"/>
      <c r="BU28" s="719"/>
      <c r="BV28" s="719"/>
      <c r="BW28" s="719"/>
      <c r="BX28" s="719"/>
      <c r="BY28" s="719"/>
      <c r="BZ28" s="405" t="s">
        <v>8</v>
      </c>
      <c r="CA28" s="405"/>
      <c r="CB28" s="406"/>
      <c r="CC28" s="720"/>
      <c r="CD28" s="721"/>
      <c r="CE28" s="721"/>
      <c r="CF28" s="721"/>
      <c r="CG28" s="721"/>
      <c r="CH28" s="721"/>
      <c r="CI28" s="721"/>
      <c r="CJ28" s="721"/>
      <c r="CK28" s="721"/>
      <c r="CL28" s="721"/>
      <c r="CM28" s="721"/>
      <c r="CN28" s="721"/>
      <c r="CO28" s="721"/>
      <c r="CP28" s="721"/>
      <c r="CQ28" s="721"/>
      <c r="CR28" s="721"/>
      <c r="CS28" s="721"/>
      <c r="CT28" s="721"/>
      <c r="CU28" s="721"/>
      <c r="CV28" s="721"/>
      <c r="CW28" s="721"/>
      <c r="CX28" s="721"/>
      <c r="CY28" s="721"/>
      <c r="CZ28" s="721"/>
      <c r="DA28" s="721"/>
      <c r="DB28" s="721"/>
      <c r="DC28" s="722"/>
      <c r="DD28" s="699" t="s">
        <v>478</v>
      </c>
      <c r="DE28" s="699"/>
      <c r="DF28" s="699"/>
      <c r="DG28" s="699"/>
      <c r="DH28" s="700"/>
      <c r="DI28" s="707" t="s">
        <v>479</v>
      </c>
      <c r="DJ28" s="708"/>
      <c r="DK28" s="708"/>
      <c r="DL28" s="708"/>
      <c r="DM28" s="708"/>
      <c r="DN28" s="708"/>
      <c r="DO28" s="708"/>
      <c r="DP28" s="708"/>
      <c r="DQ28" s="708"/>
      <c r="DR28" s="644">
        <f>AA28-BB28</f>
        <v>0</v>
      </c>
      <c r="DS28" s="644"/>
      <c r="DT28" s="644"/>
      <c r="DU28" s="644"/>
      <c r="DV28" s="644"/>
      <c r="DW28" s="644"/>
      <c r="DX28" s="644"/>
      <c r="DY28" s="644"/>
      <c r="DZ28" s="644"/>
      <c r="EA28" s="644"/>
      <c r="EB28" s="644"/>
      <c r="EC28" s="644"/>
      <c r="ED28" s="644"/>
      <c r="EE28" s="644"/>
      <c r="EF28" s="644"/>
      <c r="EG28" s="644"/>
      <c r="EH28" s="644"/>
      <c r="EI28" s="644"/>
      <c r="EJ28" s="644"/>
      <c r="EK28" s="644"/>
      <c r="EL28" s="541" t="s">
        <v>8</v>
      </c>
      <c r="EM28" s="542"/>
      <c r="EN28" s="543"/>
      <c r="EO28" s="70"/>
      <c r="EP28" s="70"/>
      <c r="EQ28" s="846"/>
      <c r="ER28" s="846"/>
      <c r="ES28" s="846"/>
      <c r="EV28" s="117" t="s">
        <v>629</v>
      </c>
      <c r="EW28" s="243">
        <f>DR24+DR25+DR26+DR27+DR28+EW37+DR31+DR32</f>
        <v>0</v>
      </c>
      <c r="EX28" s="117"/>
      <c r="EY28" s="117"/>
      <c r="EZ28" s="117"/>
    </row>
    <row r="29" spans="2:439" s="120" customFormat="1" ht="16.5" customHeight="1" x14ac:dyDescent="0.15">
      <c r="B29" s="483" t="s">
        <v>47</v>
      </c>
      <c r="C29" s="483"/>
      <c r="D29" s="483"/>
      <c r="E29" s="483"/>
      <c r="F29" s="483"/>
      <c r="G29" s="483"/>
      <c r="H29" s="483"/>
      <c r="I29" s="483"/>
      <c r="J29" s="483"/>
      <c r="K29" s="483"/>
      <c r="L29" s="483"/>
      <c r="M29" s="483"/>
      <c r="N29" s="483"/>
      <c r="O29" s="483"/>
      <c r="P29" s="483"/>
      <c r="Q29" s="483"/>
      <c r="R29" s="483"/>
      <c r="S29" s="483"/>
      <c r="T29" s="483"/>
      <c r="U29" s="483"/>
      <c r="V29" s="483"/>
      <c r="W29" s="483"/>
      <c r="X29" s="483"/>
      <c r="Y29" s="483"/>
      <c r="Z29" s="483"/>
      <c r="AA29" s="718"/>
      <c r="AB29" s="719"/>
      <c r="AC29" s="719"/>
      <c r="AD29" s="719"/>
      <c r="AE29" s="719"/>
      <c r="AF29" s="719"/>
      <c r="AG29" s="719"/>
      <c r="AH29" s="719"/>
      <c r="AI29" s="719"/>
      <c r="AJ29" s="719"/>
      <c r="AK29" s="719"/>
      <c r="AL29" s="719"/>
      <c r="AM29" s="719"/>
      <c r="AN29" s="719"/>
      <c r="AO29" s="719"/>
      <c r="AP29" s="719"/>
      <c r="AQ29" s="719"/>
      <c r="AR29" s="719"/>
      <c r="AS29" s="719"/>
      <c r="AT29" s="719"/>
      <c r="AU29" s="719"/>
      <c r="AV29" s="719"/>
      <c r="AW29" s="719"/>
      <c r="AX29" s="719"/>
      <c r="AY29" s="405" t="s">
        <v>8</v>
      </c>
      <c r="AZ29" s="405"/>
      <c r="BA29" s="406"/>
      <c r="BB29" s="730" t="s">
        <v>196</v>
      </c>
      <c r="BC29" s="731"/>
      <c r="BD29" s="731"/>
      <c r="BE29" s="731"/>
      <c r="BF29" s="731"/>
      <c r="BG29" s="731"/>
      <c r="BH29" s="731"/>
      <c r="BI29" s="731"/>
      <c r="BJ29" s="731"/>
      <c r="BK29" s="731"/>
      <c r="BL29" s="731"/>
      <c r="BM29" s="731"/>
      <c r="BN29" s="731"/>
      <c r="BO29" s="731"/>
      <c r="BP29" s="731"/>
      <c r="BQ29" s="731"/>
      <c r="BR29" s="731"/>
      <c r="BS29" s="731"/>
      <c r="BT29" s="731"/>
      <c r="BU29" s="731"/>
      <c r="BV29" s="731"/>
      <c r="BW29" s="731"/>
      <c r="BX29" s="731"/>
      <c r="BY29" s="731"/>
      <c r="BZ29" s="731"/>
      <c r="CA29" s="731"/>
      <c r="CB29" s="731"/>
      <c r="CC29" s="731"/>
      <c r="CD29" s="731"/>
      <c r="CE29" s="731"/>
      <c r="CF29" s="731"/>
      <c r="CG29" s="731"/>
      <c r="CH29" s="731"/>
      <c r="CI29" s="731"/>
      <c r="CJ29" s="731"/>
      <c r="CK29" s="731"/>
      <c r="CL29" s="731"/>
      <c r="CM29" s="731"/>
      <c r="CN29" s="731"/>
      <c r="CO29" s="731"/>
      <c r="CP29" s="731"/>
      <c r="CQ29" s="731"/>
      <c r="CR29" s="731"/>
      <c r="CS29" s="731"/>
      <c r="CT29" s="731"/>
      <c r="CU29" s="731"/>
      <c r="CV29" s="731"/>
      <c r="CW29" s="731"/>
      <c r="CX29" s="731"/>
      <c r="CY29" s="731"/>
      <c r="CZ29" s="731"/>
      <c r="DA29" s="731"/>
      <c r="DB29" s="731"/>
      <c r="DC29" s="732"/>
      <c r="DD29" s="699" t="s">
        <v>480</v>
      </c>
      <c r="DE29" s="699"/>
      <c r="DF29" s="699"/>
      <c r="DG29" s="699"/>
      <c r="DH29" s="700"/>
      <c r="DI29" s="74"/>
      <c r="DJ29" s="75"/>
      <c r="DK29" s="75"/>
      <c r="DL29" s="75"/>
      <c r="DM29" s="75"/>
      <c r="DN29" s="75"/>
      <c r="DO29" s="75"/>
      <c r="DP29" s="75"/>
      <c r="DQ29" s="75"/>
      <c r="DR29" s="644">
        <f>IF(EW39&gt;0,EW39,0)</f>
        <v>0</v>
      </c>
      <c r="DS29" s="644"/>
      <c r="DT29" s="644"/>
      <c r="DU29" s="644"/>
      <c r="DV29" s="644"/>
      <c r="DW29" s="644"/>
      <c r="DX29" s="644"/>
      <c r="DY29" s="644"/>
      <c r="DZ29" s="644"/>
      <c r="EA29" s="644"/>
      <c r="EB29" s="644"/>
      <c r="EC29" s="644"/>
      <c r="ED29" s="644"/>
      <c r="EE29" s="644"/>
      <c r="EF29" s="644"/>
      <c r="EG29" s="644"/>
      <c r="EH29" s="644"/>
      <c r="EI29" s="644"/>
      <c r="EJ29" s="644"/>
      <c r="EK29" s="644"/>
      <c r="EL29" s="541" t="s">
        <v>8</v>
      </c>
      <c r="EM29" s="542"/>
      <c r="EN29" s="543"/>
      <c r="EO29" s="70"/>
      <c r="EP29" s="70"/>
      <c r="EQ29" s="846"/>
      <c r="ER29" s="846"/>
      <c r="ES29" s="846"/>
      <c r="EV29" s="246" t="s">
        <v>589</v>
      </c>
      <c r="EW29" s="246" t="s">
        <v>686</v>
      </c>
      <c r="EX29" s="217" t="s">
        <v>618</v>
      </c>
      <c r="EY29" s="217"/>
      <c r="EZ29" s="217"/>
    </row>
    <row r="30" spans="2:439" s="120" customFormat="1" ht="16.5" customHeight="1" x14ac:dyDescent="0.15">
      <c r="B30" s="723" t="s">
        <v>10</v>
      </c>
      <c r="C30" s="724"/>
      <c r="D30" s="724"/>
      <c r="E30" s="724"/>
      <c r="F30" s="724"/>
      <c r="G30" s="725"/>
      <c r="H30" s="76"/>
      <c r="I30" s="729" t="s">
        <v>11</v>
      </c>
      <c r="J30" s="729"/>
      <c r="K30" s="729"/>
      <c r="L30" s="729"/>
      <c r="M30" s="729"/>
      <c r="N30" s="729"/>
      <c r="O30" s="729"/>
      <c r="P30" s="729"/>
      <c r="Q30" s="729"/>
      <c r="R30" s="729"/>
      <c r="S30" s="729"/>
      <c r="T30" s="729"/>
      <c r="U30" s="729"/>
      <c r="V30" s="729"/>
      <c r="W30" s="729"/>
      <c r="X30" s="729"/>
      <c r="Y30" s="729"/>
      <c r="Z30" s="77"/>
      <c r="AA30" s="718"/>
      <c r="AB30" s="719"/>
      <c r="AC30" s="719"/>
      <c r="AD30" s="719"/>
      <c r="AE30" s="719"/>
      <c r="AF30" s="719"/>
      <c r="AG30" s="719"/>
      <c r="AH30" s="719"/>
      <c r="AI30" s="719"/>
      <c r="AJ30" s="719"/>
      <c r="AK30" s="719"/>
      <c r="AL30" s="719"/>
      <c r="AM30" s="719"/>
      <c r="AN30" s="719"/>
      <c r="AO30" s="719"/>
      <c r="AP30" s="719"/>
      <c r="AQ30" s="719"/>
      <c r="AR30" s="719"/>
      <c r="AS30" s="719"/>
      <c r="AT30" s="719"/>
      <c r="AU30" s="719"/>
      <c r="AV30" s="719"/>
      <c r="AW30" s="719"/>
      <c r="AX30" s="719"/>
      <c r="AY30" s="405" t="s">
        <v>8</v>
      </c>
      <c r="AZ30" s="405"/>
      <c r="BA30" s="406"/>
      <c r="BB30" s="730" t="s">
        <v>212</v>
      </c>
      <c r="BC30" s="731"/>
      <c r="BD30" s="731"/>
      <c r="BE30" s="731"/>
      <c r="BF30" s="731"/>
      <c r="BG30" s="731"/>
      <c r="BH30" s="731"/>
      <c r="BI30" s="731"/>
      <c r="BJ30" s="731"/>
      <c r="BK30" s="731"/>
      <c r="BL30" s="731"/>
      <c r="BM30" s="731"/>
      <c r="BN30" s="731"/>
      <c r="BO30" s="731"/>
      <c r="BP30" s="731"/>
      <c r="BQ30" s="731"/>
      <c r="BR30" s="731"/>
      <c r="BS30" s="731"/>
      <c r="BT30" s="731"/>
      <c r="BU30" s="731"/>
      <c r="BV30" s="731"/>
      <c r="BW30" s="731"/>
      <c r="BX30" s="731"/>
      <c r="BY30" s="731"/>
      <c r="BZ30" s="731"/>
      <c r="CA30" s="731"/>
      <c r="CB30" s="731"/>
      <c r="CC30" s="731"/>
      <c r="CD30" s="731"/>
      <c r="CE30" s="731"/>
      <c r="CF30" s="731"/>
      <c r="CG30" s="731"/>
      <c r="CH30" s="731"/>
      <c r="CI30" s="731"/>
      <c r="CJ30" s="731"/>
      <c r="CK30" s="731"/>
      <c r="CL30" s="731"/>
      <c r="CM30" s="731"/>
      <c r="CN30" s="731"/>
      <c r="CO30" s="731"/>
      <c r="CP30" s="731"/>
      <c r="CQ30" s="731"/>
      <c r="CR30" s="731"/>
      <c r="CS30" s="731"/>
      <c r="CT30" s="731"/>
      <c r="CU30" s="731"/>
      <c r="CV30" s="731"/>
      <c r="CW30" s="731"/>
      <c r="CX30" s="731"/>
      <c r="CY30" s="731"/>
      <c r="CZ30" s="731"/>
      <c r="DA30" s="731"/>
      <c r="DB30" s="731"/>
      <c r="DC30" s="732"/>
      <c r="DD30" s="733" t="s">
        <v>481</v>
      </c>
      <c r="DE30" s="733"/>
      <c r="DF30" s="733"/>
      <c r="DG30" s="733"/>
      <c r="DH30" s="734"/>
      <c r="DI30" s="74"/>
      <c r="DJ30" s="75"/>
      <c r="DK30" s="75"/>
      <c r="DL30" s="75"/>
      <c r="DM30" s="75"/>
      <c r="DN30" s="75"/>
      <c r="DO30" s="75"/>
      <c r="DP30" s="75"/>
      <c r="DQ30" s="75"/>
      <c r="DR30" s="644">
        <f>IF(EY30&gt;=EW31,EW32,EX32)</f>
        <v>0</v>
      </c>
      <c r="DS30" s="644">
        <f t="shared" ref="DS30:EK30" si="0">IF(DS28&gt;=DQ29,DQ30,DR30)</f>
        <v>0</v>
      </c>
      <c r="DT30" s="644">
        <f t="shared" si="0"/>
        <v>0</v>
      </c>
      <c r="DU30" s="644">
        <f t="shared" si="0"/>
        <v>0</v>
      </c>
      <c r="DV30" s="644">
        <f t="shared" si="0"/>
        <v>0</v>
      </c>
      <c r="DW30" s="644">
        <f t="shared" si="0"/>
        <v>0</v>
      </c>
      <c r="DX30" s="644">
        <f t="shared" si="0"/>
        <v>0</v>
      </c>
      <c r="DY30" s="644">
        <f t="shared" si="0"/>
        <v>0</v>
      </c>
      <c r="DZ30" s="644">
        <f t="shared" si="0"/>
        <v>0</v>
      </c>
      <c r="EA30" s="644">
        <f t="shared" si="0"/>
        <v>0</v>
      </c>
      <c r="EB30" s="644">
        <f t="shared" si="0"/>
        <v>0</v>
      </c>
      <c r="EC30" s="644">
        <f t="shared" si="0"/>
        <v>0</v>
      </c>
      <c r="ED30" s="644">
        <f t="shared" si="0"/>
        <v>0</v>
      </c>
      <c r="EE30" s="644">
        <f t="shared" si="0"/>
        <v>0</v>
      </c>
      <c r="EF30" s="644">
        <f t="shared" si="0"/>
        <v>0</v>
      </c>
      <c r="EG30" s="644">
        <f t="shared" si="0"/>
        <v>0</v>
      </c>
      <c r="EH30" s="644">
        <f t="shared" si="0"/>
        <v>0</v>
      </c>
      <c r="EI30" s="644">
        <f t="shared" si="0"/>
        <v>0</v>
      </c>
      <c r="EJ30" s="644">
        <f t="shared" si="0"/>
        <v>0</v>
      </c>
      <c r="EK30" s="644">
        <f t="shared" si="0"/>
        <v>0</v>
      </c>
      <c r="EL30" s="541" t="s">
        <v>8</v>
      </c>
      <c r="EM30" s="542"/>
      <c r="EN30" s="543"/>
      <c r="EO30" s="70"/>
      <c r="EP30" s="70"/>
      <c r="EQ30" s="846"/>
      <c r="ER30" s="846"/>
      <c r="ES30" s="846"/>
      <c r="EV30" s="117" t="s">
        <v>289</v>
      </c>
      <c r="EW30" s="2">
        <f>IF(AND(DE9="明治"),1,IF(AND(DE9="大正"),2,IF(AND(DE9="昭和"),3,IF(AND(DE9="平成"),4,IF(AND(DE9="令和"),5,IF(AND(DE9=""),0))))))</f>
        <v>0</v>
      </c>
      <c r="EX30" s="221" t="str">
        <f>EW30&amp;IF(DN9&lt;=9,0,"")&amp;DN9&amp;IF(DW9&lt;=9,0,"")&amp;DW9&amp;IF(EF9&lt;=9,0,"")&amp;EF9</f>
        <v>0000</v>
      </c>
      <c r="EY30" s="117">
        <f>VALUE(EX30)</f>
        <v>0</v>
      </c>
      <c r="EZ30" s="117"/>
    </row>
    <row r="31" spans="2:439" s="120" customFormat="1" ht="16.5" customHeight="1" x14ac:dyDescent="0.15">
      <c r="B31" s="726"/>
      <c r="C31" s="727"/>
      <c r="D31" s="727"/>
      <c r="E31" s="727"/>
      <c r="F31" s="727"/>
      <c r="G31" s="728"/>
      <c r="H31" s="42"/>
      <c r="I31" s="715" t="s">
        <v>604</v>
      </c>
      <c r="J31" s="715"/>
      <c r="K31" s="715"/>
      <c r="L31" s="715"/>
      <c r="M31" s="715"/>
      <c r="N31" s="715"/>
      <c r="O31" s="715"/>
      <c r="P31" s="715"/>
      <c r="Q31" s="715"/>
      <c r="R31" s="715"/>
      <c r="S31" s="715"/>
      <c r="T31" s="715"/>
      <c r="U31" s="715"/>
      <c r="V31" s="715"/>
      <c r="W31" s="715"/>
      <c r="X31" s="715"/>
      <c r="Y31" s="715"/>
      <c r="Z31" s="78"/>
      <c r="AA31" s="716"/>
      <c r="AB31" s="717"/>
      <c r="AC31" s="717"/>
      <c r="AD31" s="717"/>
      <c r="AE31" s="717"/>
      <c r="AF31" s="717"/>
      <c r="AG31" s="717"/>
      <c r="AH31" s="717"/>
      <c r="AI31" s="717"/>
      <c r="AJ31" s="717"/>
      <c r="AK31" s="717"/>
      <c r="AL31" s="717"/>
      <c r="AM31" s="717"/>
      <c r="AN31" s="717"/>
      <c r="AO31" s="717"/>
      <c r="AP31" s="717"/>
      <c r="AQ31" s="717"/>
      <c r="AR31" s="717"/>
      <c r="AS31" s="717"/>
      <c r="AT31" s="717"/>
      <c r="AU31" s="717"/>
      <c r="AV31" s="717"/>
      <c r="AW31" s="717"/>
      <c r="AX31" s="717"/>
      <c r="AY31" s="394" t="s">
        <v>8</v>
      </c>
      <c r="AZ31" s="394"/>
      <c r="BA31" s="395"/>
      <c r="BB31" s="718"/>
      <c r="BC31" s="719"/>
      <c r="BD31" s="719"/>
      <c r="BE31" s="719"/>
      <c r="BF31" s="719"/>
      <c r="BG31" s="719"/>
      <c r="BH31" s="719"/>
      <c r="BI31" s="719"/>
      <c r="BJ31" s="719"/>
      <c r="BK31" s="719"/>
      <c r="BL31" s="719"/>
      <c r="BM31" s="719"/>
      <c r="BN31" s="719"/>
      <c r="BO31" s="719"/>
      <c r="BP31" s="719"/>
      <c r="BQ31" s="719"/>
      <c r="BR31" s="719"/>
      <c r="BS31" s="719"/>
      <c r="BT31" s="719"/>
      <c r="BU31" s="719"/>
      <c r="BV31" s="719"/>
      <c r="BW31" s="719"/>
      <c r="BX31" s="719"/>
      <c r="BY31" s="719"/>
      <c r="BZ31" s="405" t="s">
        <v>8</v>
      </c>
      <c r="CA31" s="405"/>
      <c r="CB31" s="406"/>
      <c r="CC31" s="720"/>
      <c r="CD31" s="721"/>
      <c r="CE31" s="721"/>
      <c r="CF31" s="721"/>
      <c r="CG31" s="721"/>
      <c r="CH31" s="721"/>
      <c r="CI31" s="721"/>
      <c r="CJ31" s="721"/>
      <c r="CK31" s="721"/>
      <c r="CL31" s="721"/>
      <c r="CM31" s="721"/>
      <c r="CN31" s="721"/>
      <c r="CO31" s="721"/>
      <c r="CP31" s="721"/>
      <c r="CQ31" s="721"/>
      <c r="CR31" s="721"/>
      <c r="CS31" s="721"/>
      <c r="CT31" s="721"/>
      <c r="CU31" s="721"/>
      <c r="CV31" s="721"/>
      <c r="CW31" s="721"/>
      <c r="CX31" s="721"/>
      <c r="CY31" s="721"/>
      <c r="CZ31" s="721"/>
      <c r="DA31" s="721"/>
      <c r="DB31" s="721"/>
      <c r="DC31" s="722"/>
      <c r="DD31" s="733"/>
      <c r="DE31" s="733"/>
      <c r="DF31" s="733"/>
      <c r="DG31" s="733"/>
      <c r="DH31" s="734"/>
      <c r="DI31" s="707" t="s">
        <v>479</v>
      </c>
      <c r="DJ31" s="708"/>
      <c r="DK31" s="708"/>
      <c r="DL31" s="708"/>
      <c r="DM31" s="708"/>
      <c r="DN31" s="708"/>
      <c r="DO31" s="708"/>
      <c r="DP31" s="708"/>
      <c r="DQ31" s="708"/>
      <c r="DR31" s="644">
        <f>AA31-BB31</f>
        <v>0</v>
      </c>
      <c r="DS31" s="644"/>
      <c r="DT31" s="644"/>
      <c r="DU31" s="644"/>
      <c r="DV31" s="644"/>
      <c r="DW31" s="644"/>
      <c r="DX31" s="644"/>
      <c r="DY31" s="644"/>
      <c r="DZ31" s="644"/>
      <c r="EA31" s="644"/>
      <c r="EB31" s="644"/>
      <c r="EC31" s="644"/>
      <c r="ED31" s="644"/>
      <c r="EE31" s="644"/>
      <c r="EF31" s="644"/>
      <c r="EG31" s="644"/>
      <c r="EH31" s="644"/>
      <c r="EI31" s="644"/>
      <c r="EJ31" s="644"/>
      <c r="EK31" s="644"/>
      <c r="EL31" s="541" t="s">
        <v>8</v>
      </c>
      <c r="EM31" s="542"/>
      <c r="EN31" s="543"/>
      <c r="EO31" s="70"/>
      <c r="EP31" s="70"/>
      <c r="EQ31" s="846"/>
      <c r="ER31" s="846"/>
      <c r="ES31" s="846"/>
      <c r="EV31" s="117" t="s">
        <v>290</v>
      </c>
      <c r="EW31" s="222">
        <v>3340102</v>
      </c>
      <c r="EX31" s="222">
        <v>3340101</v>
      </c>
      <c r="EY31" s="117"/>
      <c r="EZ31" s="117"/>
    </row>
    <row r="32" spans="2:439" s="120" customFormat="1" ht="16.5" customHeight="1" thickBot="1" x14ac:dyDescent="0.2">
      <c r="B32" s="529" t="s">
        <v>12</v>
      </c>
      <c r="C32" s="530"/>
      <c r="D32" s="530"/>
      <c r="E32" s="530"/>
      <c r="F32" s="530"/>
      <c r="G32" s="530"/>
      <c r="H32" s="530"/>
      <c r="I32" s="530"/>
      <c r="J32" s="530"/>
      <c r="K32" s="530"/>
      <c r="L32" s="530"/>
      <c r="M32" s="530"/>
      <c r="N32" s="530"/>
      <c r="O32" s="530"/>
      <c r="P32" s="530"/>
      <c r="Q32" s="530"/>
      <c r="R32" s="530"/>
      <c r="S32" s="530"/>
      <c r="T32" s="530"/>
      <c r="U32" s="530"/>
      <c r="V32" s="530"/>
      <c r="W32" s="530"/>
      <c r="X32" s="530"/>
      <c r="Y32" s="530"/>
      <c r="Z32" s="552"/>
      <c r="AA32" s="42"/>
      <c r="AB32" s="79"/>
      <c r="AC32" s="79"/>
      <c r="AD32" s="79"/>
      <c r="AE32" s="79"/>
      <c r="AF32" s="79"/>
      <c r="AG32" s="79"/>
      <c r="AH32" s="79"/>
      <c r="AI32" s="79"/>
      <c r="AJ32" s="79"/>
      <c r="AK32" s="79"/>
      <c r="AL32" s="79"/>
      <c r="AM32" s="79"/>
      <c r="AN32" s="79"/>
      <c r="AO32" s="79"/>
      <c r="AP32" s="79"/>
      <c r="AQ32" s="443" t="s">
        <v>13</v>
      </c>
      <c r="AR32" s="443"/>
      <c r="AS32" s="443"/>
      <c r="AT32" s="443"/>
      <c r="AU32" s="443"/>
      <c r="AV32" s="443"/>
      <c r="AW32" s="443"/>
      <c r="AX32" s="443"/>
      <c r="AY32" s="443"/>
      <c r="AZ32" s="443"/>
      <c r="BA32" s="443"/>
      <c r="BB32" s="443"/>
      <c r="BC32" s="443"/>
      <c r="BD32" s="443"/>
      <c r="BE32" s="443"/>
      <c r="BF32" s="443"/>
      <c r="BG32" s="443"/>
      <c r="BH32" s="443"/>
      <c r="BI32" s="443"/>
      <c r="BJ32" s="443"/>
      <c r="BK32" s="443"/>
      <c r="BL32" s="443"/>
      <c r="BM32" s="443"/>
      <c r="BN32" s="443"/>
      <c r="BO32" s="443"/>
      <c r="BP32" s="443"/>
      <c r="BQ32" s="443"/>
      <c r="BR32" s="443"/>
      <c r="BS32" s="443"/>
      <c r="BT32" s="443"/>
      <c r="BU32" s="443"/>
      <c r="BV32" s="443"/>
      <c r="BW32" s="443"/>
      <c r="BX32" s="443"/>
      <c r="BY32" s="443"/>
      <c r="BZ32" s="443"/>
      <c r="CA32" s="443"/>
      <c r="CB32" s="443"/>
      <c r="CC32" s="443"/>
      <c r="CD32" s="443"/>
      <c r="CE32" s="443"/>
      <c r="CF32" s="443"/>
      <c r="CG32" s="443"/>
      <c r="CH32" s="443"/>
      <c r="CI32" s="443"/>
      <c r="CJ32" s="443"/>
      <c r="CK32" s="443"/>
      <c r="CL32" s="443"/>
      <c r="CM32" s="443"/>
      <c r="CN32" s="123"/>
      <c r="CO32" s="79"/>
      <c r="CP32" s="79"/>
      <c r="CQ32" s="110"/>
      <c r="CR32" s="110"/>
      <c r="CS32" s="110"/>
      <c r="CT32" s="110"/>
      <c r="CU32" s="110"/>
      <c r="CV32" s="110"/>
      <c r="CW32" s="110"/>
      <c r="CX32" s="110"/>
      <c r="CY32" s="110"/>
      <c r="CZ32" s="110"/>
      <c r="DA32" s="110"/>
      <c r="DB32" s="110"/>
      <c r="DC32" s="110"/>
      <c r="DD32" s="709" t="s">
        <v>482</v>
      </c>
      <c r="DE32" s="709"/>
      <c r="DF32" s="709"/>
      <c r="DG32" s="709"/>
      <c r="DH32" s="710"/>
      <c r="DI32" s="80"/>
      <c r="DJ32" s="81"/>
      <c r="DK32" s="81"/>
      <c r="DL32" s="81"/>
      <c r="DM32" s="81"/>
      <c r="DN32" s="81"/>
      <c r="DO32" s="81"/>
      <c r="DP32" s="81"/>
      <c r="DQ32" s="81"/>
      <c r="DR32" s="711">
        <f>'２面'!BL37</f>
        <v>0</v>
      </c>
      <c r="DS32" s="711"/>
      <c r="DT32" s="711"/>
      <c r="DU32" s="711"/>
      <c r="DV32" s="711"/>
      <c r="DW32" s="711"/>
      <c r="DX32" s="711"/>
      <c r="DY32" s="711"/>
      <c r="DZ32" s="711"/>
      <c r="EA32" s="711"/>
      <c r="EB32" s="711"/>
      <c r="EC32" s="711"/>
      <c r="ED32" s="711"/>
      <c r="EE32" s="711"/>
      <c r="EF32" s="711"/>
      <c r="EG32" s="711"/>
      <c r="EH32" s="711"/>
      <c r="EI32" s="711"/>
      <c r="EJ32" s="711"/>
      <c r="EK32" s="711"/>
      <c r="EL32" s="712" t="s">
        <v>8</v>
      </c>
      <c r="EM32" s="713"/>
      <c r="EN32" s="714"/>
      <c r="EO32" s="70"/>
      <c r="EP32" s="70"/>
      <c r="EQ32" s="846"/>
      <c r="ER32" s="846"/>
      <c r="ES32" s="846"/>
      <c r="EV32" s="117" t="s">
        <v>617</v>
      </c>
      <c r="EW32" s="116">
        <f>IF(AND(AA30&lt;=600000,EW28&lt;=10000000),0,IF(AND(AA30&lt;=500000,10000000&lt;EW28,EW28&lt;=20000000),0,IF(AND(AA30&lt;=400000,20000000&lt;EW28),0,IF(AND(600000&lt;AA30,AA30&lt;=1299999,EW28&lt;=10000000),AA30-600000,IF(AND(500000&lt;AA30,AA30&lt;=1299999,10000000&lt;EW28,EW28&lt;=20000000),AA30-500000,IF(AND(400000&lt;AA30,AA30&lt;=1299999,20000000&lt;EW28),AA30-400000,IF(AND(1300000&lt;=AA30,AA30&lt;=4099999,EW28&lt;=10000000),INT(AA30*0.75)-275000,IF(AND(1300000&lt;=AA30,AA30&lt;=4099999,10000000&lt;EW28,EW28&lt;=20000000),INT(AA30*0.75)-175000,IF(AND(1300000&lt;=AA30,AA30&lt;=4099999,20000000&lt;EW28),INT(AA30*0.75)-75000,IF(AND(4100000&lt;=AA30,AA30&lt;=7699999,EW28&lt;=10000000),INT(AA30*0.85)-685000,IF(AND(4100000&lt;=AA30,AA30&lt;=7699999,10000000&lt;EW28,EW28&lt;=20000000),INT(AA30*0.85)-585000,IF(AND(4100000&lt;=AA30,AA30&lt;=7699999,20000000&lt;EW28),INT(AA30*0.85)-485000,IF(AND(7700000&lt;=AA30,AA30&lt;=9999999,EW28&lt;=10000000),INT(AA30*0.95)-1455000,IF(AND(7700000&lt;=AA30,AA30&lt;=9999999,10000000&lt;EW28,EW28&lt;=20000000),INT(AA30*0.95)-1355000,IF(AND(7700000&lt;=AA30,AA30&lt;=9999999,20000000&lt;EW28),INT(AA30*0.95)-1255000,IF(AND(10000000&lt;=AA30,10000000&gt;=EW28),AA30-1955000,IF(AND(10000000&lt;=AA30,10000000&lt;EW28,EW28&lt;=20000000),AA30-1855000,IF(AND(10000000&lt;=AA30,20000000&lt;EW28),AA30-1755000,0))))))))))))))))))</f>
        <v>0</v>
      </c>
      <c r="EX32" s="116">
        <f>IF(AND(AA30&lt;=1100000,EW28&lt;=10000000),0,IF(AND(AA30&lt;=1000000,10000000&lt;EW28,EW28&lt;=20000000),0,IF(AND(AA30&lt;=900000,20000000&lt;EW28),0,IF(AND(1100000&lt;AA30,AA30&lt;=3299999,EW28&lt;=10000000),AA30-1100000,IF(AND(1000000&lt;AA30,AA30&lt;=3299999,10000000&lt;EW28,EW28&lt;=20000000),AA30-1000000,IF(AND(900000&lt;AA30,AA30&lt;=3299999,20000000&lt;EW28),AA30-900000,IF(AND(3300000&lt;=AA30,AA30&lt;=4099999,EW28&lt;=10000000),INT(AA30*0.75)-275000,IF(AND(3300000&lt;=AA30,AA30&lt;=4099999,10000000&lt;EW28,EW28&lt;=20000000),INT(AA30*0.75)-175000,IF(AND(3300000&lt;=AA30,AA30&lt;=4099999,20000000&lt;EW28),INT(AA30*0.75)-75000,IF(AND(4100000&lt;=AA30,AA30&lt;=7699999,EW28&lt;=10000000),INT(AA30*0.85)-685000,IF(AND(4100000&lt;=AA30,AA30&lt;=7699999,10000000&lt;EW28,EW28&lt;=20000000),INT(AA30*0.85)-585000,IF(AND(4100000&lt;=AA30,AA30&lt;=7699999,20000000&lt;EW28),INT(AA30*0.85)-485000,IF(AND(7700000&lt;=AA30,AA30&lt;=9999999,EW28&lt;=10000000),INT(AA30*0.95)-1455000,IF(AND(7700000&lt;=AA30,AA30&lt;=9999999,10000000&lt;EW28,EW28&lt;=20000000),INT(AA30*0.95)-1355000,IF(AND(7700000&lt;=AA30,AA30&lt;=9999999,20000000&lt;EW28),INT(AA30*0.95)-1255000,IF(AND(10000000&lt;=AA30,10000000&gt;=EW28),AA30-1955000,IF(AND(10000000&lt;=AA30,10000000&lt;EW28,EW28&lt;=20000000),AA30-1855000,IF(AND(10000000&lt;=AA30,20000000&lt;EW28),AA30-1755000,0))))))))))))))))))</f>
        <v>0</v>
      </c>
      <c r="EY32" s="117"/>
      <c r="EZ32" s="117"/>
    </row>
    <row r="33" spans="2:156" s="120" customFormat="1" ht="7.5" customHeight="1" thickTop="1" x14ac:dyDescent="0.15">
      <c r="B33" s="694"/>
      <c r="C33" s="694"/>
      <c r="D33" s="694"/>
      <c r="E33" s="694"/>
      <c r="F33" s="694"/>
      <c r="G33" s="694"/>
      <c r="H33" s="694"/>
      <c r="I33" s="694"/>
      <c r="J33" s="694"/>
      <c r="K33" s="694"/>
      <c r="L33" s="694"/>
      <c r="M33" s="694"/>
      <c r="N33" s="694"/>
      <c r="O33" s="694"/>
      <c r="P33" s="694"/>
      <c r="Q33" s="694"/>
      <c r="R33" s="694"/>
      <c r="S33" s="694"/>
      <c r="T33" s="694"/>
      <c r="U33" s="694"/>
      <c r="V33" s="694"/>
      <c r="W33" s="694"/>
      <c r="X33" s="694"/>
      <c r="Y33" s="694"/>
      <c r="Z33" s="694"/>
      <c r="AA33" s="694"/>
      <c r="AB33" s="694"/>
      <c r="AC33" s="694"/>
      <c r="AD33" s="694"/>
      <c r="AE33" s="694"/>
      <c r="AF33" s="694"/>
      <c r="AG33" s="694"/>
      <c r="AH33" s="694"/>
      <c r="AI33" s="694"/>
      <c r="AJ33" s="694"/>
      <c r="AK33" s="694"/>
      <c r="AL33" s="694"/>
      <c r="AM33" s="694"/>
      <c r="AN33" s="694"/>
      <c r="AO33" s="694"/>
      <c r="AP33" s="694"/>
      <c r="AQ33" s="694"/>
      <c r="AR33" s="694"/>
      <c r="AS33" s="694"/>
      <c r="AT33" s="694"/>
      <c r="AU33" s="694"/>
      <c r="AV33" s="694"/>
      <c r="AW33" s="694"/>
      <c r="AX33" s="694"/>
      <c r="AY33" s="694"/>
      <c r="AZ33" s="694"/>
      <c r="BA33" s="694"/>
      <c r="BB33" s="694"/>
      <c r="BC33" s="694"/>
      <c r="BD33" s="694"/>
      <c r="BE33" s="694"/>
      <c r="BF33" s="694"/>
      <c r="BG33" s="694"/>
      <c r="BH33" s="694"/>
      <c r="BI33" s="694"/>
      <c r="BJ33" s="694"/>
      <c r="BK33" s="694"/>
      <c r="BL33" s="694"/>
      <c r="BM33" s="694"/>
      <c r="BN33" s="694"/>
      <c r="BO33" s="694"/>
      <c r="BP33" s="694"/>
      <c r="BQ33" s="694"/>
      <c r="BR33" s="694"/>
      <c r="BS33" s="694"/>
      <c r="BT33" s="694"/>
      <c r="BU33" s="694"/>
      <c r="BV33" s="694"/>
      <c r="BW33" s="694"/>
      <c r="BX33" s="694"/>
      <c r="BY33" s="694"/>
      <c r="BZ33" s="694"/>
      <c r="CA33" s="694"/>
      <c r="CB33" s="694"/>
      <c r="CC33" s="694"/>
      <c r="CD33" s="694"/>
      <c r="CE33" s="694"/>
      <c r="CF33" s="694"/>
      <c r="CG33" s="694"/>
      <c r="CH33" s="694"/>
      <c r="CI33" s="694"/>
      <c r="CJ33" s="694"/>
      <c r="CK33" s="694"/>
      <c r="CL33" s="694"/>
      <c r="CM33" s="694"/>
      <c r="CN33" s="694"/>
      <c r="CO33" s="694"/>
      <c r="CP33" s="129"/>
      <c r="CQ33" s="695" t="s">
        <v>41</v>
      </c>
      <c r="CR33" s="695"/>
      <c r="CS33" s="695"/>
      <c r="CT33" s="695"/>
      <c r="CU33" s="695"/>
      <c r="CV33" s="695"/>
      <c r="CW33" s="695"/>
      <c r="CX33" s="695"/>
      <c r="CY33" s="695"/>
      <c r="CZ33" s="695"/>
      <c r="DA33" s="695"/>
      <c r="DB33" s="695"/>
      <c r="DC33" s="695"/>
      <c r="DD33" s="697" t="s">
        <v>483</v>
      </c>
      <c r="DE33" s="697"/>
      <c r="DF33" s="697"/>
      <c r="DG33" s="697"/>
      <c r="DH33" s="698"/>
      <c r="DI33" s="109"/>
      <c r="DJ33" s="109"/>
      <c r="DK33" s="109"/>
      <c r="DL33" s="109"/>
      <c r="DM33" s="109"/>
      <c r="DN33" s="109"/>
      <c r="DO33" s="109"/>
      <c r="DP33" s="109"/>
      <c r="DQ33" s="109"/>
      <c r="DR33" s="701">
        <f>IF(OR(DR24="専従者控除の金額が間違っています。",DR25="専従者控除の金額が間違っています。",DR26="専従者控除の金額が間違っています。"),"入力誤りがあります。",DR24+DR25+DR26+DR27+DR28+DR29+DR30+DR31+DR32)</f>
        <v>0</v>
      </c>
      <c r="DS33" s="701"/>
      <c r="DT33" s="701"/>
      <c r="DU33" s="701"/>
      <c r="DV33" s="701"/>
      <c r="DW33" s="701"/>
      <c r="DX33" s="701"/>
      <c r="DY33" s="701"/>
      <c r="DZ33" s="701"/>
      <c r="EA33" s="701"/>
      <c r="EB33" s="701"/>
      <c r="EC33" s="701"/>
      <c r="ED33" s="701"/>
      <c r="EE33" s="701"/>
      <c r="EF33" s="701"/>
      <c r="EG33" s="701"/>
      <c r="EH33" s="701"/>
      <c r="EI33" s="701"/>
      <c r="EJ33" s="701"/>
      <c r="EK33" s="701"/>
      <c r="EL33" s="703" t="s">
        <v>8</v>
      </c>
      <c r="EM33" s="703"/>
      <c r="EN33" s="704"/>
      <c r="EO33" s="70"/>
      <c r="EP33" s="70"/>
      <c r="EQ33" s="846"/>
      <c r="ER33" s="846"/>
      <c r="ES33" s="846"/>
      <c r="EV33" s="117"/>
      <c r="EW33" s="117"/>
      <c r="EX33" s="117"/>
      <c r="EY33" s="117"/>
      <c r="EZ33" s="117"/>
    </row>
    <row r="34" spans="2:156" s="120" customFormat="1" ht="8.25" customHeight="1" x14ac:dyDescent="0.15">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25"/>
      <c r="CB34" s="125"/>
      <c r="CC34" s="125"/>
      <c r="CD34" s="125"/>
      <c r="CE34" s="125"/>
      <c r="CF34" s="125"/>
      <c r="CG34" s="125"/>
      <c r="CH34" s="125"/>
      <c r="CI34" s="125"/>
      <c r="CJ34" s="125"/>
      <c r="CK34" s="125"/>
      <c r="CL34" s="125"/>
      <c r="CM34" s="125"/>
      <c r="CN34" s="125"/>
      <c r="CO34" s="125"/>
      <c r="CP34" s="129"/>
      <c r="CQ34" s="696"/>
      <c r="CR34" s="696"/>
      <c r="CS34" s="696"/>
      <c r="CT34" s="696"/>
      <c r="CU34" s="696"/>
      <c r="CV34" s="696"/>
      <c r="CW34" s="696"/>
      <c r="CX34" s="696"/>
      <c r="CY34" s="696"/>
      <c r="CZ34" s="696"/>
      <c r="DA34" s="696"/>
      <c r="DB34" s="696"/>
      <c r="DC34" s="696"/>
      <c r="DD34" s="699"/>
      <c r="DE34" s="699"/>
      <c r="DF34" s="699"/>
      <c r="DG34" s="699"/>
      <c r="DH34" s="700"/>
      <c r="DI34" s="82"/>
      <c r="DJ34" s="83"/>
      <c r="DK34" s="83"/>
      <c r="DL34" s="83"/>
      <c r="DM34" s="83"/>
      <c r="DN34" s="83"/>
      <c r="DO34" s="83"/>
      <c r="DP34" s="83"/>
      <c r="DQ34" s="83"/>
      <c r="DR34" s="702"/>
      <c r="DS34" s="702"/>
      <c r="DT34" s="702"/>
      <c r="DU34" s="702"/>
      <c r="DV34" s="702"/>
      <c r="DW34" s="702"/>
      <c r="DX34" s="702"/>
      <c r="DY34" s="702"/>
      <c r="DZ34" s="702"/>
      <c r="EA34" s="702"/>
      <c r="EB34" s="702"/>
      <c r="EC34" s="702"/>
      <c r="ED34" s="702"/>
      <c r="EE34" s="702"/>
      <c r="EF34" s="702"/>
      <c r="EG34" s="702"/>
      <c r="EH34" s="702"/>
      <c r="EI34" s="702"/>
      <c r="EJ34" s="702"/>
      <c r="EK34" s="702"/>
      <c r="EL34" s="705"/>
      <c r="EM34" s="705"/>
      <c r="EN34" s="706"/>
      <c r="EO34" s="70"/>
      <c r="EP34" s="70"/>
      <c r="EQ34" s="846"/>
      <c r="ER34" s="846"/>
      <c r="ES34" s="846"/>
      <c r="EV34" s="117"/>
      <c r="EW34" s="117"/>
      <c r="EX34" s="117"/>
      <c r="EY34" s="117"/>
      <c r="EZ34" s="117"/>
    </row>
    <row r="35" spans="2:156" s="70" customFormat="1" ht="4.5" customHeight="1" x14ac:dyDescent="0.15">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125"/>
      <c r="CN35" s="125"/>
      <c r="CO35" s="125"/>
      <c r="CP35" s="129"/>
      <c r="CQ35" s="84"/>
      <c r="CR35" s="84"/>
      <c r="CS35" s="84"/>
      <c r="CT35" s="84"/>
      <c r="CU35" s="84"/>
      <c r="CV35" s="84"/>
      <c r="CW35" s="84"/>
      <c r="CX35" s="84"/>
      <c r="CY35" s="84"/>
      <c r="CZ35" s="84"/>
      <c r="DA35" s="84"/>
      <c r="DB35" s="84"/>
      <c r="DC35" s="84"/>
      <c r="DD35" s="128"/>
      <c r="DE35" s="128"/>
      <c r="DF35" s="128"/>
      <c r="DG35" s="128"/>
      <c r="DH35" s="128"/>
      <c r="DI35" s="124"/>
      <c r="DJ35" s="124"/>
      <c r="DK35" s="124"/>
      <c r="DL35" s="124"/>
      <c r="DM35" s="124"/>
      <c r="DN35" s="124"/>
      <c r="DO35" s="124"/>
      <c r="DP35" s="124"/>
      <c r="DQ35" s="124"/>
      <c r="DR35" s="124"/>
      <c r="DS35" s="124"/>
      <c r="DT35" s="124"/>
      <c r="DU35" s="124"/>
      <c r="DV35" s="124"/>
      <c r="DW35" s="124"/>
      <c r="DX35" s="124"/>
      <c r="DY35" s="124"/>
      <c r="DZ35" s="124"/>
      <c r="EA35" s="124"/>
      <c r="EB35" s="124"/>
      <c r="EC35" s="124"/>
      <c r="ED35" s="124"/>
      <c r="EE35" s="124"/>
      <c r="EF35" s="124"/>
      <c r="EG35" s="124"/>
      <c r="EH35" s="124"/>
      <c r="EI35" s="124"/>
      <c r="EJ35" s="124"/>
      <c r="EK35" s="124"/>
      <c r="EL35" s="114"/>
      <c r="EM35" s="114"/>
      <c r="EN35" s="114"/>
      <c r="EQ35" s="846"/>
      <c r="ER35" s="846"/>
      <c r="ES35" s="846"/>
      <c r="EV35" s="1"/>
      <c r="EW35" s="1"/>
      <c r="EX35" s="1"/>
      <c r="EY35" s="1"/>
      <c r="EZ35" s="1"/>
    </row>
    <row r="36" spans="2:156" s="120" customFormat="1" ht="15" customHeight="1" x14ac:dyDescent="0.15">
      <c r="B36" s="686" t="s">
        <v>257</v>
      </c>
      <c r="C36" s="686"/>
      <c r="D36" s="686"/>
      <c r="E36" s="686"/>
      <c r="F36" s="686"/>
      <c r="G36" s="686"/>
      <c r="H36" s="686"/>
      <c r="I36" s="686"/>
      <c r="J36" s="686"/>
      <c r="K36" s="686"/>
      <c r="L36" s="686"/>
      <c r="M36" s="686"/>
      <c r="N36" s="686"/>
      <c r="O36" s="686"/>
      <c r="P36" s="686"/>
      <c r="Q36" s="686"/>
      <c r="R36" s="686"/>
      <c r="S36" s="686"/>
      <c r="T36" s="686"/>
      <c r="U36" s="686"/>
      <c r="V36" s="686"/>
      <c r="W36" s="686"/>
      <c r="X36" s="686"/>
      <c r="Y36" s="686"/>
      <c r="Z36" s="686"/>
      <c r="AA36" s="686"/>
      <c r="AB36" s="686"/>
      <c r="AC36" s="686"/>
      <c r="AD36" s="686"/>
      <c r="AE36" s="686"/>
      <c r="AF36" s="686"/>
      <c r="AG36" s="686"/>
      <c r="AH36" s="686"/>
      <c r="AI36" s="686"/>
      <c r="AJ36" s="686"/>
      <c r="AK36" s="686"/>
      <c r="AL36" s="686"/>
      <c r="AM36" s="686"/>
      <c r="AN36" s="686"/>
      <c r="AO36" s="686"/>
      <c r="AP36" s="686"/>
      <c r="AQ36" s="686"/>
      <c r="AR36" s="686"/>
      <c r="AS36" s="686"/>
      <c r="AT36" s="686"/>
      <c r="AU36" s="686"/>
      <c r="AV36" s="686"/>
      <c r="AW36" s="686"/>
      <c r="AX36" s="686"/>
      <c r="AY36" s="686"/>
      <c r="AZ36" s="686"/>
      <c r="BA36" s="686"/>
      <c r="BB36" s="686"/>
      <c r="BC36" s="686"/>
      <c r="BD36" s="686"/>
      <c r="BE36" s="686"/>
      <c r="BF36" s="686"/>
      <c r="BG36" s="686"/>
      <c r="BH36" s="686"/>
      <c r="BI36" s="686"/>
      <c r="BJ36" s="686"/>
      <c r="BK36" s="686"/>
      <c r="BL36" s="686"/>
      <c r="BM36" s="686"/>
      <c r="BN36" s="686"/>
      <c r="BO36" s="686"/>
      <c r="BP36" s="686"/>
      <c r="BQ36" s="686"/>
      <c r="BR36" s="686"/>
      <c r="BS36" s="686"/>
      <c r="BT36" s="686"/>
      <c r="BU36" s="686"/>
      <c r="BV36" s="686"/>
      <c r="BW36" s="686"/>
      <c r="BX36" s="686"/>
      <c r="BY36" s="686"/>
      <c r="BZ36" s="686"/>
      <c r="CA36" s="686"/>
      <c r="CB36" s="686"/>
      <c r="CC36" s="686"/>
      <c r="CD36" s="686"/>
      <c r="CE36" s="686"/>
      <c r="CF36" s="686"/>
      <c r="CG36" s="686"/>
      <c r="CH36" s="686"/>
      <c r="CI36" s="686"/>
      <c r="CJ36" s="686"/>
      <c r="CK36" s="686"/>
      <c r="CL36" s="686"/>
      <c r="CM36" s="686"/>
      <c r="CN36" s="686"/>
      <c r="CO36" s="686"/>
      <c r="CP36" s="686"/>
      <c r="CQ36" s="686"/>
      <c r="CR36" s="686"/>
      <c r="CS36" s="686"/>
      <c r="CT36" s="686"/>
      <c r="CU36" s="686"/>
      <c r="CV36" s="686"/>
      <c r="CW36" s="686"/>
      <c r="CX36" s="686"/>
      <c r="CY36" s="686"/>
      <c r="CZ36" s="686"/>
      <c r="DA36" s="686"/>
      <c r="DB36" s="686"/>
      <c r="DC36" s="686"/>
      <c r="DD36" s="686"/>
      <c r="DE36" s="686"/>
      <c r="DF36" s="686"/>
      <c r="DG36" s="686"/>
      <c r="DH36" s="686"/>
      <c r="DI36" s="686"/>
      <c r="DJ36" s="686"/>
      <c r="DK36" s="686"/>
      <c r="DL36" s="686"/>
      <c r="DM36" s="686"/>
      <c r="DN36" s="686"/>
      <c r="DO36" s="686"/>
      <c r="DP36" s="686"/>
      <c r="DQ36" s="686"/>
      <c r="DR36" s="686"/>
      <c r="DS36" s="686"/>
      <c r="DT36" s="686"/>
      <c r="DU36" s="686"/>
      <c r="DV36" s="686"/>
      <c r="DW36" s="686"/>
      <c r="DX36" s="686"/>
      <c r="DY36" s="686"/>
      <c r="DZ36" s="686"/>
      <c r="EA36" s="686"/>
      <c r="EB36" s="686"/>
      <c r="EC36" s="686"/>
      <c r="ED36" s="686"/>
      <c r="EE36" s="686"/>
      <c r="EF36" s="686"/>
      <c r="EG36" s="686"/>
      <c r="EH36" s="686"/>
      <c r="EI36" s="686"/>
      <c r="EJ36" s="686"/>
      <c r="EK36" s="686"/>
      <c r="EL36" s="686"/>
      <c r="EM36" s="686"/>
      <c r="EN36" s="686"/>
      <c r="EO36" s="70"/>
      <c r="EP36" s="70"/>
      <c r="EQ36" s="846"/>
      <c r="ER36" s="846"/>
      <c r="ES36" s="846"/>
      <c r="EV36" s="117" t="s">
        <v>628</v>
      </c>
      <c r="EW36" s="117"/>
      <c r="EX36" s="117"/>
      <c r="EY36" s="117"/>
      <c r="EZ36" s="117"/>
    </row>
    <row r="37" spans="2:156" s="120" customFormat="1" ht="15" customHeight="1" x14ac:dyDescent="0.15">
      <c r="B37" s="436"/>
      <c r="C37" s="437"/>
      <c r="D37" s="437"/>
      <c r="E37" s="680"/>
      <c r="F37" s="691" t="s">
        <v>311</v>
      </c>
      <c r="G37" s="691"/>
      <c r="H37" s="691"/>
      <c r="I37" s="691"/>
      <c r="J37" s="691"/>
      <c r="K37" s="691"/>
      <c r="L37" s="691"/>
      <c r="M37" s="691"/>
      <c r="N37" s="691"/>
      <c r="O37" s="691"/>
      <c r="P37" s="691"/>
      <c r="Q37" s="691"/>
      <c r="R37" s="691"/>
      <c r="S37" s="691"/>
      <c r="T37" s="691"/>
      <c r="U37" s="443" t="s">
        <v>6</v>
      </c>
      <c r="V37" s="443"/>
      <c r="W37" s="443"/>
      <c r="X37" s="443"/>
      <c r="Y37" s="443"/>
      <c r="Z37" s="443"/>
      <c r="AA37" s="692"/>
      <c r="AB37" s="692"/>
      <c r="AC37" s="692"/>
      <c r="AD37" s="692"/>
      <c r="AE37" s="692"/>
      <c r="AF37" s="692"/>
      <c r="AG37" s="692"/>
      <c r="AH37" s="692"/>
      <c r="AI37" s="692"/>
      <c r="AJ37" s="692"/>
      <c r="AK37" s="692"/>
      <c r="AL37" s="692"/>
      <c r="AM37" s="692"/>
      <c r="AN37" s="692"/>
      <c r="AO37" s="692"/>
      <c r="AP37" s="692"/>
      <c r="AQ37" s="692"/>
      <c r="AR37" s="692"/>
      <c r="AS37" s="692"/>
      <c r="AT37" s="692"/>
      <c r="AU37" s="692"/>
      <c r="AV37" s="692"/>
      <c r="AW37" s="692"/>
      <c r="AX37" s="692"/>
      <c r="AY37" s="692"/>
      <c r="AZ37" s="692"/>
      <c r="BA37" s="692"/>
      <c r="BB37" s="692"/>
      <c r="BC37" s="692"/>
      <c r="BD37" s="692"/>
      <c r="BE37" s="692"/>
      <c r="BF37" s="692"/>
      <c r="BG37" s="692"/>
      <c r="BH37" s="692"/>
      <c r="BI37" s="692"/>
      <c r="BJ37" s="692"/>
      <c r="BK37" s="692"/>
      <c r="BL37" s="692"/>
      <c r="BM37" s="692"/>
      <c r="BN37" s="692"/>
      <c r="BO37" s="692"/>
      <c r="BP37" s="692"/>
      <c r="BQ37" s="692"/>
      <c r="BR37" s="692"/>
      <c r="BS37" s="692"/>
      <c r="BT37" s="692"/>
      <c r="BU37" s="692"/>
      <c r="BV37" s="692"/>
      <c r="BW37" s="443" t="s">
        <v>7</v>
      </c>
      <c r="BX37" s="443"/>
      <c r="BY37" s="443"/>
      <c r="BZ37" s="443"/>
      <c r="CA37" s="443"/>
      <c r="CB37" s="443"/>
      <c r="CC37" s="693"/>
      <c r="CD37" s="693"/>
      <c r="CE37" s="693"/>
      <c r="CF37" s="693"/>
      <c r="CG37" s="693"/>
      <c r="CH37" s="693"/>
      <c r="CI37" s="693"/>
      <c r="CJ37" s="693"/>
      <c r="CK37" s="693"/>
      <c r="CL37" s="693"/>
      <c r="CM37" s="693"/>
      <c r="CN37" s="693"/>
      <c r="CO37" s="693"/>
      <c r="CP37" s="693"/>
      <c r="CQ37" s="693"/>
      <c r="CR37" s="693"/>
      <c r="CS37" s="693"/>
      <c r="CT37" s="693"/>
      <c r="CU37" s="693"/>
      <c r="CV37" s="693"/>
      <c r="CW37" s="443" t="s">
        <v>33</v>
      </c>
      <c r="CX37" s="443"/>
      <c r="CY37" s="443"/>
      <c r="CZ37" s="443"/>
      <c r="DA37" s="443"/>
      <c r="DB37" s="443"/>
      <c r="DC37" s="443"/>
      <c r="DD37" s="443"/>
      <c r="DE37" s="443"/>
      <c r="DF37" s="550"/>
      <c r="DG37" s="550"/>
      <c r="DH37" s="550"/>
      <c r="DI37" s="550"/>
      <c r="DJ37" s="550"/>
      <c r="DK37" s="550"/>
      <c r="DL37" s="613"/>
      <c r="DM37" s="613"/>
      <c r="DN37" s="613"/>
      <c r="DO37" s="613"/>
      <c r="DP37" s="613"/>
      <c r="DQ37" s="613"/>
      <c r="DR37" s="613"/>
      <c r="DS37" s="613"/>
      <c r="DT37" s="613"/>
      <c r="DU37" s="613"/>
      <c r="DV37" s="613"/>
      <c r="DW37" s="613"/>
      <c r="DX37" s="613"/>
      <c r="DY37" s="613"/>
      <c r="DZ37" s="613"/>
      <c r="EA37" s="443" t="s">
        <v>3</v>
      </c>
      <c r="EB37" s="443"/>
      <c r="EC37" s="443"/>
      <c r="ED37" s="443"/>
      <c r="EE37" s="443"/>
      <c r="EF37" s="443"/>
      <c r="EG37" s="550"/>
      <c r="EH37" s="550"/>
      <c r="EI37" s="550"/>
      <c r="EJ37" s="550"/>
      <c r="EK37" s="550"/>
      <c r="EL37" s="550"/>
      <c r="EM37" s="550"/>
      <c r="EN37" s="551"/>
      <c r="EO37" s="70"/>
      <c r="EP37" s="70"/>
      <c r="EQ37" s="846"/>
      <c r="ER37" s="846"/>
      <c r="ES37" s="846"/>
      <c r="EV37" s="117" t="s">
        <v>630</v>
      </c>
      <c r="EW37" s="253">
        <f>IF(AA29&lt;=550999,0,IF(AND(551000&lt;=AA29,AA29&lt;=1618999),AA29-550000,IF(AND(1619000&lt;=AA29,AA29&lt;=1619999),1069000,IF(AND(1620000&lt;=AA29,AA29&lt;=1621999),1070000,IF(AND(1622000&lt;=AA29,AA29&lt;=1623999),1072000,IF(AND(1624000&lt;=AA29,AA29&lt;=1627999),1074000,IF(AND(1628000&lt;=AA29,AA29&lt;=1799999),TRUNC(AA29/4,-3)*4*0.6+100000,IF(AND(1800000&lt;=AA29,AA29&lt;=3599999),TRUNC(AA29/4,-3)*4*0.7-80000,IF(AND(3600000&lt;=AA29,AA29&lt;=6599999),TRUNC(AA29/4,-3)*4*0.8-440000,IF(AND(6600000&lt;=AA29,AA29&lt;=8499999),INT(AA29*0.9)-1100000,IF(8500000&lt;=AA29,AA29-1950000)))))))))))</f>
        <v>0</v>
      </c>
      <c r="EX37" s="117"/>
      <c r="EY37" s="117"/>
      <c r="EZ37" s="117"/>
    </row>
    <row r="38" spans="2:156" s="120" customFormat="1" ht="15" customHeight="1" x14ac:dyDescent="0.15">
      <c r="B38" s="436"/>
      <c r="C38" s="437"/>
      <c r="D38" s="437"/>
      <c r="E38" s="680"/>
      <c r="F38" s="688" t="s">
        <v>184</v>
      </c>
      <c r="G38" s="682"/>
      <c r="H38" s="682"/>
      <c r="I38" s="682"/>
      <c r="J38" s="682"/>
      <c r="K38" s="682"/>
      <c r="L38" s="682"/>
      <c r="M38" s="682"/>
      <c r="N38" s="682"/>
      <c r="O38" s="682"/>
      <c r="P38" s="682"/>
      <c r="Q38" s="682"/>
      <c r="R38" s="682"/>
      <c r="S38" s="682"/>
      <c r="T38" s="682"/>
      <c r="U38" s="682"/>
      <c r="V38" s="682"/>
      <c r="W38" s="682"/>
      <c r="X38" s="682"/>
      <c r="Y38" s="682"/>
      <c r="Z38" s="682"/>
      <c r="AA38" s="436"/>
      <c r="AB38" s="437"/>
      <c r="AC38" s="437"/>
      <c r="AD38" s="437"/>
      <c r="AE38" s="681" t="s">
        <v>186</v>
      </c>
      <c r="AF38" s="682"/>
      <c r="AG38" s="682"/>
      <c r="AH38" s="682"/>
      <c r="AI38" s="682"/>
      <c r="AJ38" s="682"/>
      <c r="AK38" s="682"/>
      <c r="AL38" s="682"/>
      <c r="AM38" s="682"/>
      <c r="AN38" s="682"/>
      <c r="AO38" s="682"/>
      <c r="AP38" s="682"/>
      <c r="AQ38" s="682"/>
      <c r="AR38" s="682"/>
      <c r="AS38" s="682"/>
      <c r="AT38" s="682"/>
      <c r="AU38" s="682"/>
      <c r="AV38" s="682"/>
      <c r="AW38" s="682"/>
      <c r="AX38" s="682"/>
      <c r="AY38" s="682"/>
      <c r="AZ38" s="436"/>
      <c r="BA38" s="437"/>
      <c r="BB38" s="437"/>
      <c r="BC38" s="437"/>
      <c r="BD38" s="681" t="s">
        <v>188</v>
      </c>
      <c r="BE38" s="682"/>
      <c r="BF38" s="682"/>
      <c r="BG38" s="682"/>
      <c r="BH38" s="682"/>
      <c r="BI38" s="682"/>
      <c r="BJ38" s="682"/>
      <c r="BK38" s="682"/>
      <c r="BL38" s="682"/>
      <c r="BM38" s="682"/>
      <c r="BN38" s="682"/>
      <c r="BO38" s="682"/>
      <c r="BP38" s="682"/>
      <c r="BQ38" s="682"/>
      <c r="BR38" s="682"/>
      <c r="BS38" s="682"/>
      <c r="BT38" s="682"/>
      <c r="BU38" s="682"/>
      <c r="BV38" s="682"/>
      <c r="BW38" s="682"/>
      <c r="BX38" s="682"/>
      <c r="BY38" s="436"/>
      <c r="BZ38" s="437"/>
      <c r="CA38" s="437"/>
      <c r="CB38" s="680"/>
      <c r="CC38" s="688" t="s">
        <v>190</v>
      </c>
      <c r="CD38" s="682"/>
      <c r="CE38" s="682"/>
      <c r="CF38" s="682"/>
      <c r="CG38" s="682"/>
      <c r="CH38" s="682"/>
      <c r="CI38" s="682"/>
      <c r="CJ38" s="682"/>
      <c r="CK38" s="682"/>
      <c r="CL38" s="682"/>
      <c r="CM38" s="682"/>
      <c r="CN38" s="682"/>
      <c r="CO38" s="682"/>
      <c r="CP38" s="682"/>
      <c r="CQ38" s="682"/>
      <c r="CR38" s="682"/>
      <c r="CS38" s="682"/>
      <c r="CT38" s="682"/>
      <c r="CU38" s="682"/>
      <c r="CV38" s="682"/>
      <c r="CW38" s="682"/>
      <c r="CX38" s="689" t="s">
        <v>192</v>
      </c>
      <c r="CY38" s="690"/>
      <c r="CZ38" s="690"/>
      <c r="DA38" s="690"/>
      <c r="DB38" s="690"/>
      <c r="DC38" s="690"/>
      <c r="DD38" s="690"/>
      <c r="DE38" s="690"/>
      <c r="DF38" s="690"/>
      <c r="DG38" s="690"/>
      <c r="DH38" s="690"/>
      <c r="DI38" s="690"/>
      <c r="DJ38" s="690"/>
      <c r="DK38" s="690"/>
      <c r="DL38" s="126"/>
      <c r="DM38" s="126"/>
      <c r="DN38" s="126"/>
      <c r="DO38" s="126"/>
      <c r="DP38" s="126"/>
      <c r="DQ38" s="126"/>
      <c r="DR38" s="126"/>
      <c r="DS38" s="126"/>
      <c r="DT38" s="126"/>
      <c r="DU38" s="126"/>
      <c r="DV38" s="126"/>
      <c r="DW38" s="126"/>
      <c r="DX38" s="126"/>
      <c r="DY38" s="126"/>
      <c r="DZ38" s="126"/>
      <c r="EA38" s="126"/>
      <c r="EB38" s="126"/>
      <c r="EC38" s="126"/>
      <c r="ED38" s="126"/>
      <c r="EE38" s="126"/>
      <c r="EF38" s="126"/>
      <c r="EG38" s="126"/>
      <c r="EH38" s="126"/>
      <c r="EI38" s="126"/>
      <c r="EJ38" s="126"/>
      <c r="EK38" s="126"/>
      <c r="EL38" s="126"/>
      <c r="EM38" s="126"/>
      <c r="EN38" s="85"/>
      <c r="EO38" s="70"/>
      <c r="EP38" s="70"/>
      <c r="EQ38" s="846"/>
      <c r="ER38" s="846"/>
      <c r="ES38" s="846"/>
      <c r="EV38" s="117" t="s">
        <v>676</v>
      </c>
      <c r="EW38" s="273">
        <f>FB98+FD101</f>
        <v>0</v>
      </c>
      <c r="EX38" s="117"/>
      <c r="EY38" s="117"/>
      <c r="EZ38" s="117"/>
    </row>
    <row r="39" spans="2:156" s="120" customFormat="1" ht="15" customHeight="1" x14ac:dyDescent="0.15">
      <c r="B39" s="436"/>
      <c r="C39" s="437"/>
      <c r="D39" s="437"/>
      <c r="E39" s="437"/>
      <c r="F39" s="681" t="s">
        <v>185</v>
      </c>
      <c r="G39" s="682"/>
      <c r="H39" s="682"/>
      <c r="I39" s="682"/>
      <c r="J39" s="682"/>
      <c r="K39" s="682"/>
      <c r="L39" s="682"/>
      <c r="M39" s="682"/>
      <c r="N39" s="682"/>
      <c r="O39" s="682"/>
      <c r="P39" s="682"/>
      <c r="Q39" s="682"/>
      <c r="R39" s="682"/>
      <c r="S39" s="682"/>
      <c r="T39" s="682"/>
      <c r="U39" s="682"/>
      <c r="V39" s="682"/>
      <c r="W39" s="682"/>
      <c r="X39" s="682"/>
      <c r="Y39" s="682"/>
      <c r="Z39" s="682"/>
      <c r="AA39" s="436"/>
      <c r="AB39" s="437"/>
      <c r="AC39" s="437"/>
      <c r="AD39" s="437"/>
      <c r="AE39" s="681" t="s">
        <v>187</v>
      </c>
      <c r="AF39" s="682"/>
      <c r="AG39" s="682"/>
      <c r="AH39" s="682"/>
      <c r="AI39" s="682"/>
      <c r="AJ39" s="682"/>
      <c r="AK39" s="682"/>
      <c r="AL39" s="682"/>
      <c r="AM39" s="682"/>
      <c r="AN39" s="682"/>
      <c r="AO39" s="682"/>
      <c r="AP39" s="682"/>
      <c r="AQ39" s="682"/>
      <c r="AR39" s="682"/>
      <c r="AS39" s="682"/>
      <c r="AT39" s="682"/>
      <c r="AU39" s="682"/>
      <c r="AV39" s="682"/>
      <c r="AW39" s="682"/>
      <c r="AX39" s="682"/>
      <c r="AY39" s="682"/>
      <c r="AZ39" s="436"/>
      <c r="BA39" s="437"/>
      <c r="BB39" s="437"/>
      <c r="BC39" s="437"/>
      <c r="BD39" s="681" t="s">
        <v>189</v>
      </c>
      <c r="BE39" s="682"/>
      <c r="BF39" s="682"/>
      <c r="BG39" s="682"/>
      <c r="BH39" s="682"/>
      <c r="BI39" s="682"/>
      <c r="BJ39" s="682"/>
      <c r="BK39" s="682"/>
      <c r="BL39" s="682"/>
      <c r="BM39" s="682"/>
      <c r="BN39" s="682"/>
      <c r="BO39" s="682"/>
      <c r="BP39" s="682"/>
      <c r="BQ39" s="682"/>
      <c r="BR39" s="682"/>
      <c r="BS39" s="682"/>
      <c r="BT39" s="682"/>
      <c r="BU39" s="682"/>
      <c r="BV39" s="682"/>
      <c r="BW39" s="682"/>
      <c r="BX39" s="682"/>
      <c r="BY39" s="436"/>
      <c r="BZ39" s="437"/>
      <c r="CA39" s="437"/>
      <c r="CB39" s="680"/>
      <c r="CC39" s="681" t="s">
        <v>191</v>
      </c>
      <c r="CD39" s="682"/>
      <c r="CE39" s="682"/>
      <c r="CF39" s="682"/>
      <c r="CG39" s="682"/>
      <c r="CH39" s="682"/>
      <c r="CI39" s="682"/>
      <c r="CJ39" s="682"/>
      <c r="CK39" s="682"/>
      <c r="CL39" s="682"/>
      <c r="CM39" s="682"/>
      <c r="CN39" s="682"/>
      <c r="CO39" s="682"/>
      <c r="CP39" s="682"/>
      <c r="CQ39" s="682"/>
      <c r="CR39" s="682"/>
      <c r="CS39" s="682"/>
      <c r="CT39" s="682"/>
      <c r="CU39" s="682"/>
      <c r="CV39" s="682"/>
      <c r="CW39" s="682"/>
      <c r="CX39" s="683"/>
      <c r="CY39" s="684"/>
      <c r="CZ39" s="684"/>
      <c r="DA39" s="684"/>
      <c r="DB39" s="684"/>
      <c r="DC39" s="684"/>
      <c r="DD39" s="684"/>
      <c r="DE39" s="684"/>
      <c r="DF39" s="684"/>
      <c r="DG39" s="684"/>
      <c r="DH39" s="684"/>
      <c r="DI39" s="684"/>
      <c r="DJ39" s="684"/>
      <c r="DK39" s="684"/>
      <c r="DL39" s="684"/>
      <c r="DM39" s="684"/>
      <c r="DN39" s="684"/>
      <c r="DO39" s="684"/>
      <c r="DP39" s="684"/>
      <c r="DQ39" s="684"/>
      <c r="DR39" s="684"/>
      <c r="DS39" s="684"/>
      <c r="DT39" s="684"/>
      <c r="DU39" s="684"/>
      <c r="DV39" s="684"/>
      <c r="DW39" s="684"/>
      <c r="DX39" s="684"/>
      <c r="DY39" s="684"/>
      <c r="DZ39" s="684"/>
      <c r="EA39" s="684"/>
      <c r="EB39" s="684"/>
      <c r="EC39" s="684"/>
      <c r="ED39" s="684"/>
      <c r="EE39" s="684"/>
      <c r="EF39" s="684"/>
      <c r="EG39" s="684"/>
      <c r="EH39" s="684"/>
      <c r="EI39" s="684"/>
      <c r="EJ39" s="684"/>
      <c r="EK39" s="684"/>
      <c r="EL39" s="684"/>
      <c r="EM39" s="684"/>
      <c r="EN39" s="685"/>
      <c r="EO39" s="70"/>
      <c r="EP39" s="70"/>
      <c r="EQ39" s="846"/>
      <c r="ER39" s="846"/>
      <c r="ES39" s="846"/>
      <c r="EV39" s="117"/>
      <c r="EW39" s="262">
        <f>EW37-EW38</f>
        <v>0</v>
      </c>
      <c r="EX39" s="117"/>
      <c r="EY39" s="117"/>
      <c r="EZ39" s="117"/>
    </row>
    <row r="40" spans="2:156" s="70" customFormat="1" ht="5.0999999999999996" customHeight="1" x14ac:dyDescent="0.15">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2"/>
      <c r="BQ40" s="122"/>
      <c r="BR40" s="122"/>
      <c r="BS40" s="122"/>
      <c r="BT40" s="122"/>
      <c r="BU40" s="122"/>
      <c r="BV40" s="122"/>
      <c r="BW40" s="122"/>
      <c r="BX40" s="122"/>
      <c r="BY40" s="122"/>
      <c r="BZ40" s="122"/>
      <c r="CA40" s="122"/>
      <c r="CB40" s="122"/>
      <c r="CC40" s="122"/>
      <c r="CD40" s="122"/>
      <c r="CE40" s="122"/>
      <c r="CF40" s="122"/>
      <c r="CG40" s="122"/>
      <c r="CH40" s="122"/>
      <c r="CI40" s="122"/>
      <c r="CJ40" s="122"/>
      <c r="CK40" s="122"/>
      <c r="CL40" s="122"/>
      <c r="CM40" s="122"/>
      <c r="CN40" s="122"/>
      <c r="CO40" s="122"/>
      <c r="CP40" s="122"/>
      <c r="CQ40" s="122"/>
      <c r="CR40" s="122"/>
      <c r="CS40" s="122"/>
      <c r="CT40" s="122"/>
      <c r="CU40" s="122"/>
      <c r="CV40" s="122"/>
      <c r="CW40" s="122"/>
      <c r="CX40" s="122"/>
      <c r="CY40" s="122"/>
      <c r="CZ40" s="86"/>
      <c r="DA40" s="86"/>
      <c r="DB40" s="86"/>
      <c r="DC40" s="86"/>
      <c r="DD40" s="86"/>
      <c r="DE40" s="86"/>
      <c r="DF40" s="86"/>
      <c r="DG40" s="86"/>
      <c r="DH40" s="86"/>
      <c r="DI40" s="86"/>
      <c r="DJ40" s="86"/>
      <c r="DK40" s="86"/>
      <c r="DL40" s="86"/>
      <c r="DM40" s="86"/>
      <c r="DN40" s="86"/>
      <c r="DO40" s="86"/>
      <c r="DP40" s="86"/>
      <c r="DQ40" s="86"/>
      <c r="DR40" s="86"/>
      <c r="DS40" s="86"/>
      <c r="DT40" s="86"/>
      <c r="DU40" s="86"/>
      <c r="DV40" s="86"/>
      <c r="DW40" s="86"/>
      <c r="DX40" s="86"/>
      <c r="DY40" s="86"/>
      <c r="DZ40" s="86"/>
      <c r="EA40" s="86"/>
      <c r="EB40" s="86"/>
      <c r="EC40" s="86"/>
      <c r="ED40" s="86"/>
      <c r="EE40" s="86"/>
      <c r="EF40" s="86"/>
      <c r="EG40" s="86"/>
      <c r="EH40" s="86"/>
      <c r="EI40" s="86"/>
      <c r="EJ40" s="86"/>
      <c r="EK40" s="86"/>
      <c r="EL40" s="86"/>
      <c r="EM40" s="86"/>
      <c r="EN40" s="86"/>
      <c r="EQ40" s="846"/>
      <c r="ER40" s="846"/>
      <c r="ES40" s="846"/>
      <c r="EV40" s="1"/>
      <c r="EW40" s="1"/>
      <c r="EX40" s="1"/>
      <c r="EY40" s="1"/>
      <c r="EZ40" s="1"/>
    </row>
    <row r="41" spans="2:156" s="120" customFormat="1" ht="16.5" customHeight="1" x14ac:dyDescent="0.15">
      <c r="B41" s="686" t="s">
        <v>15</v>
      </c>
      <c r="C41" s="686"/>
      <c r="D41" s="686"/>
      <c r="E41" s="686"/>
      <c r="F41" s="686"/>
      <c r="G41" s="686"/>
      <c r="H41" s="686"/>
      <c r="I41" s="686"/>
      <c r="J41" s="686"/>
      <c r="K41" s="686"/>
      <c r="L41" s="686"/>
      <c r="M41" s="686"/>
      <c r="N41" s="686"/>
      <c r="O41" s="686"/>
      <c r="P41" s="686"/>
      <c r="Q41" s="686"/>
      <c r="R41" s="686"/>
      <c r="S41" s="686"/>
      <c r="T41" s="686"/>
      <c r="U41" s="686"/>
      <c r="V41" s="686"/>
      <c r="W41" s="686"/>
      <c r="X41" s="686"/>
      <c r="Y41" s="686"/>
      <c r="Z41" s="686"/>
      <c r="AA41" s="686"/>
      <c r="AB41" s="686"/>
      <c r="AC41" s="686"/>
      <c r="AD41" s="686"/>
      <c r="AE41" s="686"/>
      <c r="AF41" s="686"/>
      <c r="AG41" s="686"/>
      <c r="AH41" s="686"/>
      <c r="AI41" s="686"/>
      <c r="AJ41" s="686"/>
      <c r="AK41" s="686"/>
      <c r="AL41" s="686"/>
      <c r="AM41" s="686"/>
      <c r="AN41" s="686"/>
      <c r="AO41" s="686"/>
      <c r="AP41" s="686"/>
      <c r="AQ41" s="686"/>
      <c r="AR41" s="686"/>
      <c r="AS41" s="686"/>
      <c r="AT41" s="686"/>
      <c r="AU41" s="686"/>
      <c r="AV41" s="686"/>
      <c r="AW41" s="686"/>
      <c r="AX41" s="686"/>
      <c r="AY41" s="686"/>
      <c r="AZ41" s="686"/>
      <c r="BA41" s="686"/>
      <c r="BB41" s="686"/>
      <c r="BC41" s="686"/>
      <c r="BD41" s="686"/>
      <c r="BE41" s="686"/>
      <c r="BF41" s="686"/>
      <c r="BG41" s="686"/>
      <c r="BH41" s="686"/>
      <c r="BI41" s="686"/>
      <c r="BJ41" s="686"/>
      <c r="BK41" s="686"/>
      <c r="BL41" s="686"/>
      <c r="BM41" s="686"/>
      <c r="BN41" s="686"/>
      <c r="BO41" s="686"/>
      <c r="BP41" s="686"/>
      <c r="BQ41" s="686"/>
      <c r="BR41" s="686"/>
      <c r="BS41" s="686"/>
      <c r="BT41" s="686"/>
      <c r="BU41" s="686"/>
      <c r="BV41" s="686"/>
      <c r="BW41" s="686"/>
      <c r="BX41" s="686"/>
      <c r="BY41" s="686"/>
      <c r="BZ41" s="686"/>
      <c r="CA41" s="686"/>
      <c r="CB41" s="686"/>
      <c r="CC41" s="686"/>
      <c r="CD41" s="686"/>
      <c r="CE41" s="686"/>
      <c r="CF41" s="686"/>
      <c r="CG41" s="686"/>
      <c r="CH41" s="686"/>
      <c r="CI41" s="686"/>
      <c r="CJ41" s="686"/>
      <c r="CK41" s="686"/>
      <c r="CL41" s="686"/>
      <c r="CM41" s="686"/>
      <c r="CN41" s="686"/>
      <c r="CO41" s="686"/>
      <c r="CP41" s="686"/>
      <c r="CQ41" s="686"/>
      <c r="CR41" s="686"/>
      <c r="CS41" s="686"/>
      <c r="CT41" s="686"/>
      <c r="CU41" s="686"/>
      <c r="CV41" s="686"/>
      <c r="CW41" s="686"/>
      <c r="CX41" s="686"/>
      <c r="CY41" s="686"/>
      <c r="CZ41" s="686"/>
      <c r="DA41" s="686"/>
      <c r="DB41" s="686"/>
      <c r="DC41" s="686"/>
      <c r="DD41" s="686"/>
      <c r="DE41" s="686"/>
      <c r="DF41" s="686"/>
      <c r="DG41" s="686"/>
      <c r="DH41" s="686"/>
      <c r="DI41" s="686"/>
      <c r="DJ41" s="686"/>
      <c r="DK41" s="686"/>
      <c r="DL41" s="686"/>
      <c r="DM41" s="686"/>
      <c r="DN41" s="686"/>
      <c r="DO41" s="686"/>
      <c r="DP41" s="686"/>
      <c r="DQ41" s="686"/>
      <c r="DR41" s="686"/>
      <c r="DS41" s="686"/>
      <c r="DT41" s="686"/>
      <c r="DU41" s="686"/>
      <c r="DV41" s="686"/>
      <c r="DW41" s="686"/>
      <c r="DX41" s="686"/>
      <c r="DY41" s="686"/>
      <c r="DZ41" s="686"/>
      <c r="EA41" s="686"/>
      <c r="EB41" s="686"/>
      <c r="EC41" s="686"/>
      <c r="ED41" s="686"/>
      <c r="EE41" s="686"/>
      <c r="EF41" s="686"/>
      <c r="EG41" s="686"/>
      <c r="EH41" s="686"/>
      <c r="EI41" s="686"/>
      <c r="EJ41" s="686"/>
      <c r="EK41" s="686"/>
      <c r="EL41" s="686"/>
      <c r="EM41" s="686"/>
      <c r="EN41" s="686"/>
      <c r="EO41" s="70"/>
      <c r="EP41" s="70"/>
      <c r="EQ41" s="846"/>
      <c r="ER41" s="846"/>
      <c r="ES41" s="846"/>
      <c r="EV41" s="687"/>
      <c r="EW41" s="687"/>
      <c r="EX41" s="687"/>
      <c r="EY41" s="687"/>
      <c r="EZ41" s="687"/>
    </row>
    <row r="42" spans="2:156" s="120" customFormat="1" ht="8.25" customHeight="1" x14ac:dyDescent="0.15">
      <c r="B42" s="663" t="s">
        <v>587</v>
      </c>
      <c r="C42" s="426"/>
      <c r="D42" s="426"/>
      <c r="E42" s="426"/>
      <c r="F42" s="426"/>
      <c r="G42" s="426"/>
      <c r="H42" s="426"/>
      <c r="I42" s="426"/>
      <c r="J42" s="426"/>
      <c r="K42" s="426"/>
      <c r="L42" s="426"/>
      <c r="M42" s="426"/>
      <c r="N42" s="426"/>
      <c r="O42" s="426"/>
      <c r="P42" s="426"/>
      <c r="Q42" s="426"/>
      <c r="R42" s="426"/>
      <c r="S42" s="426"/>
      <c r="T42" s="426"/>
      <c r="U42" s="426"/>
      <c r="V42" s="426"/>
      <c r="W42" s="426"/>
      <c r="X42" s="426"/>
      <c r="Y42" s="426"/>
      <c r="Z42" s="427"/>
      <c r="AA42" s="677" t="s">
        <v>211</v>
      </c>
      <c r="AB42" s="678"/>
      <c r="AC42" s="678"/>
      <c r="AD42" s="678"/>
      <c r="AE42" s="678"/>
      <c r="AF42" s="678"/>
      <c r="AG42" s="678"/>
      <c r="AH42" s="678"/>
      <c r="AI42" s="678"/>
      <c r="AJ42" s="678"/>
      <c r="AK42" s="678"/>
      <c r="AL42" s="678"/>
      <c r="AM42" s="678"/>
      <c r="AN42" s="678"/>
      <c r="AO42" s="678"/>
      <c r="AP42" s="678"/>
      <c r="AQ42" s="678"/>
      <c r="AR42" s="678"/>
      <c r="AS42" s="678"/>
      <c r="AT42" s="679"/>
      <c r="AU42" s="672"/>
      <c r="AV42" s="673"/>
      <c r="AW42" s="673"/>
      <c r="AX42" s="673"/>
      <c r="AY42" s="673"/>
      <c r="AZ42" s="673"/>
      <c r="BA42" s="673"/>
      <c r="BB42" s="673"/>
      <c r="BC42" s="673"/>
      <c r="BD42" s="673"/>
      <c r="BE42" s="673"/>
      <c r="BF42" s="673"/>
      <c r="BG42" s="673"/>
      <c r="BH42" s="673"/>
      <c r="BI42" s="673"/>
      <c r="BJ42" s="673"/>
      <c r="BK42" s="673"/>
      <c r="BL42" s="394" t="s">
        <v>8</v>
      </c>
      <c r="BM42" s="394"/>
      <c r="BN42" s="395"/>
      <c r="BO42" s="579" t="s">
        <v>24</v>
      </c>
      <c r="BP42" s="580"/>
      <c r="BQ42" s="580"/>
      <c r="BR42" s="580"/>
      <c r="BS42" s="580"/>
      <c r="BT42" s="580"/>
      <c r="BU42" s="580"/>
      <c r="BV42" s="580"/>
      <c r="BW42" s="580"/>
      <c r="BX42" s="580"/>
      <c r="BY42" s="580"/>
      <c r="BZ42" s="580"/>
      <c r="CA42" s="580"/>
      <c r="CB42" s="580"/>
      <c r="CC42" s="580"/>
      <c r="CD42" s="580"/>
      <c r="CE42" s="580"/>
      <c r="CF42" s="580"/>
      <c r="CG42" s="580"/>
      <c r="CH42" s="581"/>
      <c r="CI42" s="672"/>
      <c r="CJ42" s="673"/>
      <c r="CK42" s="673"/>
      <c r="CL42" s="673"/>
      <c r="CM42" s="673"/>
      <c r="CN42" s="673"/>
      <c r="CO42" s="673"/>
      <c r="CP42" s="673"/>
      <c r="CQ42" s="673"/>
      <c r="CR42" s="673"/>
      <c r="CS42" s="673"/>
      <c r="CT42" s="673"/>
      <c r="CU42" s="673"/>
      <c r="CV42" s="673"/>
      <c r="CW42" s="673"/>
      <c r="CX42" s="673"/>
      <c r="CY42" s="673"/>
      <c r="CZ42" s="673"/>
      <c r="DA42" s="394" t="s">
        <v>8</v>
      </c>
      <c r="DB42" s="394"/>
      <c r="DC42" s="395"/>
      <c r="DD42" s="582" t="s">
        <v>647</v>
      </c>
      <c r="DE42" s="583"/>
      <c r="DF42" s="583"/>
      <c r="DG42" s="583"/>
      <c r="DH42" s="647"/>
      <c r="DI42" s="87"/>
      <c r="DJ42" s="49"/>
      <c r="DK42" s="49"/>
      <c r="DL42" s="49"/>
      <c r="DM42" s="49"/>
      <c r="DN42" s="49"/>
      <c r="DO42" s="49"/>
      <c r="DP42" s="49"/>
      <c r="DQ42" s="49"/>
      <c r="DR42" s="49"/>
      <c r="DS42" s="49"/>
      <c r="DT42" s="49"/>
      <c r="DU42" s="49"/>
      <c r="DV42" s="49"/>
      <c r="DW42" s="49"/>
      <c r="DX42" s="49"/>
      <c r="DY42" s="49"/>
      <c r="DZ42" s="49"/>
      <c r="EA42" s="49"/>
      <c r="EB42" s="49"/>
      <c r="EC42" s="49"/>
      <c r="ED42" s="49"/>
      <c r="EE42" s="49"/>
      <c r="EF42" s="49"/>
      <c r="EG42" s="49"/>
      <c r="EH42" s="49"/>
      <c r="EI42" s="49"/>
      <c r="EJ42" s="49"/>
      <c r="EK42" s="49"/>
      <c r="EL42" s="394" t="s">
        <v>8</v>
      </c>
      <c r="EM42" s="394"/>
      <c r="EN42" s="395"/>
      <c r="EO42" s="70"/>
      <c r="EP42" s="70"/>
      <c r="EQ42" s="70"/>
      <c r="ER42" s="70"/>
      <c r="ES42" s="70"/>
      <c r="EV42" s="568" t="s">
        <v>28</v>
      </c>
      <c r="EW42" s="568"/>
      <c r="EX42" s="568"/>
      <c r="EY42" s="568"/>
      <c r="EZ42" s="568"/>
    </row>
    <row r="43" spans="2:156" s="120" customFormat="1" ht="8.25" customHeight="1" x14ac:dyDescent="0.15">
      <c r="B43" s="664"/>
      <c r="C43" s="531"/>
      <c r="D43" s="531"/>
      <c r="E43" s="531"/>
      <c r="F43" s="531"/>
      <c r="G43" s="531"/>
      <c r="H43" s="531"/>
      <c r="I43" s="531"/>
      <c r="J43" s="531"/>
      <c r="K43" s="531"/>
      <c r="L43" s="531"/>
      <c r="M43" s="531"/>
      <c r="N43" s="531"/>
      <c r="O43" s="531"/>
      <c r="P43" s="531"/>
      <c r="Q43" s="531"/>
      <c r="R43" s="531"/>
      <c r="S43" s="531"/>
      <c r="T43" s="531"/>
      <c r="U43" s="531"/>
      <c r="V43" s="531"/>
      <c r="W43" s="531"/>
      <c r="X43" s="531"/>
      <c r="Y43" s="531"/>
      <c r="Z43" s="532"/>
      <c r="AA43" s="533" t="s">
        <v>48</v>
      </c>
      <c r="AB43" s="534"/>
      <c r="AC43" s="534"/>
      <c r="AD43" s="534"/>
      <c r="AE43" s="534"/>
      <c r="AF43" s="534"/>
      <c r="AG43" s="534"/>
      <c r="AH43" s="534"/>
      <c r="AI43" s="534"/>
      <c r="AJ43" s="534"/>
      <c r="AK43" s="534"/>
      <c r="AL43" s="534"/>
      <c r="AM43" s="534"/>
      <c r="AN43" s="534"/>
      <c r="AO43" s="534"/>
      <c r="AP43" s="534"/>
      <c r="AQ43" s="534"/>
      <c r="AR43" s="534"/>
      <c r="AS43" s="534"/>
      <c r="AT43" s="535"/>
      <c r="AU43" s="674"/>
      <c r="AV43" s="675"/>
      <c r="AW43" s="675"/>
      <c r="AX43" s="675"/>
      <c r="AY43" s="675"/>
      <c r="AZ43" s="675"/>
      <c r="BA43" s="675"/>
      <c r="BB43" s="675"/>
      <c r="BC43" s="675"/>
      <c r="BD43" s="675"/>
      <c r="BE43" s="675"/>
      <c r="BF43" s="675"/>
      <c r="BG43" s="675"/>
      <c r="BH43" s="675"/>
      <c r="BI43" s="675"/>
      <c r="BJ43" s="675"/>
      <c r="BK43" s="675"/>
      <c r="BL43" s="396"/>
      <c r="BM43" s="396"/>
      <c r="BN43" s="397"/>
      <c r="BO43" s="533"/>
      <c r="BP43" s="534"/>
      <c r="BQ43" s="534"/>
      <c r="BR43" s="534"/>
      <c r="BS43" s="534"/>
      <c r="BT43" s="534"/>
      <c r="BU43" s="534"/>
      <c r="BV43" s="534"/>
      <c r="BW43" s="534"/>
      <c r="BX43" s="534"/>
      <c r="BY43" s="534"/>
      <c r="BZ43" s="534"/>
      <c r="CA43" s="534"/>
      <c r="CB43" s="534"/>
      <c r="CC43" s="534"/>
      <c r="CD43" s="534"/>
      <c r="CE43" s="534"/>
      <c r="CF43" s="534"/>
      <c r="CG43" s="534"/>
      <c r="CH43" s="535"/>
      <c r="CI43" s="674"/>
      <c r="CJ43" s="675"/>
      <c r="CK43" s="675"/>
      <c r="CL43" s="675"/>
      <c r="CM43" s="675"/>
      <c r="CN43" s="675"/>
      <c r="CO43" s="675"/>
      <c r="CP43" s="675"/>
      <c r="CQ43" s="675"/>
      <c r="CR43" s="675"/>
      <c r="CS43" s="675"/>
      <c r="CT43" s="675"/>
      <c r="CU43" s="675"/>
      <c r="CV43" s="675"/>
      <c r="CW43" s="675"/>
      <c r="CX43" s="675"/>
      <c r="CY43" s="675"/>
      <c r="CZ43" s="675"/>
      <c r="DA43" s="396"/>
      <c r="DB43" s="396"/>
      <c r="DC43" s="397"/>
      <c r="DD43" s="585"/>
      <c r="DE43" s="586"/>
      <c r="DF43" s="586"/>
      <c r="DG43" s="586"/>
      <c r="DH43" s="668"/>
      <c r="DI43" s="88"/>
      <c r="DJ43" s="113"/>
      <c r="DK43" s="113"/>
      <c r="DL43" s="113"/>
      <c r="DM43" s="113"/>
      <c r="DN43" s="113"/>
      <c r="DO43" s="113"/>
      <c r="DP43" s="113"/>
      <c r="DQ43" s="113"/>
      <c r="DR43" s="113"/>
      <c r="DS43" s="113"/>
      <c r="DT43" s="113"/>
      <c r="DU43" s="113"/>
      <c r="DV43" s="113"/>
      <c r="DW43" s="113"/>
      <c r="DX43" s="113"/>
      <c r="DY43" s="113"/>
      <c r="DZ43" s="113"/>
      <c r="EA43" s="113"/>
      <c r="EB43" s="113"/>
      <c r="EC43" s="113"/>
      <c r="ED43" s="113"/>
      <c r="EE43" s="113"/>
      <c r="EF43" s="113"/>
      <c r="EG43" s="113"/>
      <c r="EH43" s="113"/>
      <c r="EI43" s="113"/>
      <c r="EJ43" s="113"/>
      <c r="EK43" s="113"/>
      <c r="EL43" s="670"/>
      <c r="EM43" s="670"/>
      <c r="EN43" s="671"/>
      <c r="EO43" s="70"/>
      <c r="EP43" s="70"/>
      <c r="EQ43" s="70"/>
      <c r="ER43" s="70"/>
      <c r="ES43" s="70"/>
      <c r="EV43" s="568"/>
      <c r="EW43" s="568"/>
      <c r="EX43" s="568"/>
      <c r="EY43" s="568"/>
      <c r="EZ43" s="568"/>
    </row>
    <row r="44" spans="2:156" s="120" customFormat="1" ht="16.5" customHeight="1" x14ac:dyDescent="0.15">
      <c r="B44" s="428"/>
      <c r="C44" s="429"/>
      <c r="D44" s="429"/>
      <c r="E44" s="429"/>
      <c r="F44" s="429"/>
      <c r="G44" s="429"/>
      <c r="H44" s="429"/>
      <c r="I44" s="429"/>
      <c r="J44" s="429"/>
      <c r="K44" s="429"/>
      <c r="L44" s="429"/>
      <c r="M44" s="429"/>
      <c r="N44" s="429"/>
      <c r="O44" s="429"/>
      <c r="P44" s="429"/>
      <c r="Q44" s="429"/>
      <c r="R44" s="429"/>
      <c r="S44" s="429"/>
      <c r="T44" s="429"/>
      <c r="U44" s="429"/>
      <c r="V44" s="429"/>
      <c r="W44" s="429"/>
      <c r="X44" s="429"/>
      <c r="Y44" s="429"/>
      <c r="Z44" s="430"/>
      <c r="AA44" s="442" t="s">
        <v>23</v>
      </c>
      <c r="AB44" s="443"/>
      <c r="AC44" s="443"/>
      <c r="AD44" s="443"/>
      <c r="AE44" s="443"/>
      <c r="AF44" s="443"/>
      <c r="AG44" s="443"/>
      <c r="AH44" s="443"/>
      <c r="AI44" s="443"/>
      <c r="AJ44" s="443"/>
      <c r="AK44" s="443"/>
      <c r="AL44" s="443"/>
      <c r="AM44" s="443"/>
      <c r="AN44" s="443"/>
      <c r="AO44" s="443"/>
      <c r="AP44" s="443"/>
      <c r="AQ44" s="443"/>
      <c r="AR44" s="443"/>
      <c r="AS44" s="443"/>
      <c r="AT44" s="444"/>
      <c r="AU44" s="407"/>
      <c r="AV44" s="408"/>
      <c r="AW44" s="408"/>
      <c r="AX44" s="408"/>
      <c r="AY44" s="408"/>
      <c r="AZ44" s="408"/>
      <c r="BA44" s="408"/>
      <c r="BB44" s="408"/>
      <c r="BC44" s="408"/>
      <c r="BD44" s="408"/>
      <c r="BE44" s="408"/>
      <c r="BF44" s="408"/>
      <c r="BG44" s="408"/>
      <c r="BH44" s="408"/>
      <c r="BI44" s="408"/>
      <c r="BJ44" s="408"/>
      <c r="BK44" s="408"/>
      <c r="BL44" s="405" t="s">
        <v>8</v>
      </c>
      <c r="BM44" s="405"/>
      <c r="BN44" s="406"/>
      <c r="BO44" s="442" t="s">
        <v>25</v>
      </c>
      <c r="BP44" s="443"/>
      <c r="BQ44" s="443"/>
      <c r="BR44" s="443"/>
      <c r="BS44" s="443"/>
      <c r="BT44" s="443"/>
      <c r="BU44" s="443"/>
      <c r="BV44" s="443"/>
      <c r="BW44" s="443"/>
      <c r="BX44" s="443"/>
      <c r="BY44" s="443"/>
      <c r="BZ44" s="443"/>
      <c r="CA44" s="443"/>
      <c r="CB44" s="443"/>
      <c r="CC44" s="443"/>
      <c r="CD44" s="443"/>
      <c r="CE44" s="443"/>
      <c r="CF44" s="443"/>
      <c r="CG44" s="443"/>
      <c r="CH44" s="444"/>
      <c r="CI44" s="407"/>
      <c r="CJ44" s="408"/>
      <c r="CK44" s="408"/>
      <c r="CL44" s="408"/>
      <c r="CM44" s="408"/>
      <c r="CN44" s="408"/>
      <c r="CO44" s="408"/>
      <c r="CP44" s="408"/>
      <c r="CQ44" s="408"/>
      <c r="CR44" s="408"/>
      <c r="CS44" s="408"/>
      <c r="CT44" s="408"/>
      <c r="CU44" s="408"/>
      <c r="CV44" s="408"/>
      <c r="CW44" s="408"/>
      <c r="CX44" s="408"/>
      <c r="CY44" s="408"/>
      <c r="CZ44" s="408"/>
      <c r="DA44" s="541" t="s">
        <v>8</v>
      </c>
      <c r="DB44" s="542"/>
      <c r="DC44" s="543"/>
      <c r="DD44" s="588"/>
      <c r="DE44" s="589"/>
      <c r="DF44" s="589"/>
      <c r="DG44" s="589"/>
      <c r="DH44" s="669"/>
      <c r="DI44" s="600">
        <f>SUM(AU42:BK44,CI42:CZ44)</f>
        <v>0</v>
      </c>
      <c r="DJ44" s="601"/>
      <c r="DK44" s="601"/>
      <c r="DL44" s="601"/>
      <c r="DM44" s="601"/>
      <c r="DN44" s="601"/>
      <c r="DO44" s="601"/>
      <c r="DP44" s="601"/>
      <c r="DQ44" s="601"/>
      <c r="DR44" s="601"/>
      <c r="DS44" s="601"/>
      <c r="DT44" s="601"/>
      <c r="DU44" s="601"/>
      <c r="DV44" s="601"/>
      <c r="DW44" s="601"/>
      <c r="DX44" s="601"/>
      <c r="DY44" s="601"/>
      <c r="DZ44" s="601"/>
      <c r="EA44" s="601"/>
      <c r="EB44" s="601"/>
      <c r="EC44" s="601"/>
      <c r="ED44" s="601"/>
      <c r="EE44" s="601"/>
      <c r="EF44" s="601"/>
      <c r="EG44" s="601"/>
      <c r="EH44" s="601"/>
      <c r="EI44" s="601"/>
      <c r="EJ44" s="601"/>
      <c r="EK44" s="601"/>
      <c r="EL44" s="396"/>
      <c r="EM44" s="396"/>
      <c r="EN44" s="397"/>
      <c r="EO44" s="70"/>
      <c r="EP44" s="70"/>
      <c r="EQ44" s="70"/>
      <c r="ER44" s="70"/>
      <c r="ES44" s="70"/>
      <c r="EV44" s="117" t="s">
        <v>291</v>
      </c>
      <c r="EW44" s="223">
        <f>IF(AU46&lt;=12000,AU46,IF(AND(12001&lt;=AU46,AU46&lt;=32000),ROUNDUP(AU46*0.5,0)+6000,IF(AND(32001&lt;=AU46,AU46&lt;=56000),ROUNDUP(AU46*0.25,0)+14000,IF(56001&lt;=AU46,28000))))</f>
        <v>0</v>
      </c>
      <c r="EX44" s="449">
        <f>IF(EW44+EW45&gt;28000,28000,EW44+EW45)</f>
        <v>0</v>
      </c>
      <c r="EY44" s="578">
        <f>IF(EW45&gt;EX44,EW45,EX44)</f>
        <v>0</v>
      </c>
      <c r="EZ44" s="676">
        <f>SUM(EY44:EY48)</f>
        <v>0</v>
      </c>
    </row>
    <row r="45" spans="2:156" s="120" customFormat="1" ht="16.5" customHeight="1" x14ac:dyDescent="0.15">
      <c r="B45" s="442" t="s">
        <v>26</v>
      </c>
      <c r="C45" s="443"/>
      <c r="D45" s="443"/>
      <c r="E45" s="443"/>
      <c r="F45" s="443"/>
      <c r="G45" s="443"/>
      <c r="H45" s="443"/>
      <c r="I45" s="443"/>
      <c r="J45" s="443"/>
      <c r="K45" s="443"/>
      <c r="L45" s="443"/>
      <c r="M45" s="443"/>
      <c r="N45" s="443"/>
      <c r="O45" s="443"/>
      <c r="P45" s="443"/>
      <c r="Q45" s="443"/>
      <c r="R45" s="443"/>
      <c r="S45" s="443"/>
      <c r="T45" s="443"/>
      <c r="U45" s="443"/>
      <c r="V45" s="443"/>
      <c r="W45" s="443"/>
      <c r="X45" s="443"/>
      <c r="Y45" s="443"/>
      <c r="Z45" s="444"/>
      <c r="AA45" s="658" t="s">
        <v>27</v>
      </c>
      <c r="AB45" s="659"/>
      <c r="AC45" s="659"/>
      <c r="AD45" s="659"/>
      <c r="AE45" s="659"/>
      <c r="AF45" s="659"/>
      <c r="AG45" s="659"/>
      <c r="AH45" s="659"/>
      <c r="AI45" s="659"/>
      <c r="AJ45" s="659"/>
      <c r="AK45" s="659"/>
      <c r="AL45" s="659"/>
      <c r="AM45" s="659"/>
      <c r="AN45" s="659"/>
      <c r="AO45" s="659"/>
      <c r="AP45" s="659"/>
      <c r="AQ45" s="659"/>
      <c r="AR45" s="659"/>
      <c r="AS45" s="659"/>
      <c r="AT45" s="659"/>
      <c r="AU45" s="659"/>
      <c r="AV45" s="659"/>
      <c r="AW45" s="659"/>
      <c r="AX45" s="659"/>
      <c r="AY45" s="659"/>
      <c r="AZ45" s="659"/>
      <c r="BA45" s="659"/>
      <c r="BB45" s="659"/>
      <c r="BC45" s="659"/>
      <c r="BD45" s="659"/>
      <c r="BE45" s="659"/>
      <c r="BF45" s="659"/>
      <c r="BG45" s="659"/>
      <c r="BH45" s="659"/>
      <c r="BI45" s="659"/>
      <c r="BJ45" s="659"/>
      <c r="BK45" s="659"/>
      <c r="BL45" s="659"/>
      <c r="BM45" s="659"/>
      <c r="BN45" s="659"/>
      <c r="BO45" s="659"/>
      <c r="BP45" s="659"/>
      <c r="BQ45" s="659"/>
      <c r="BR45" s="659"/>
      <c r="BS45" s="659"/>
      <c r="BT45" s="659"/>
      <c r="BU45" s="659"/>
      <c r="BV45" s="659"/>
      <c r="BW45" s="659"/>
      <c r="BX45" s="659"/>
      <c r="BY45" s="659"/>
      <c r="BZ45" s="659"/>
      <c r="CA45" s="659"/>
      <c r="CB45" s="659"/>
      <c r="CC45" s="659"/>
      <c r="CD45" s="659"/>
      <c r="CE45" s="659"/>
      <c r="CF45" s="659"/>
      <c r="CG45" s="659"/>
      <c r="CH45" s="659"/>
      <c r="CI45" s="659"/>
      <c r="CJ45" s="659"/>
      <c r="CK45" s="659"/>
      <c r="CL45" s="659"/>
      <c r="CM45" s="659"/>
      <c r="CN45" s="659"/>
      <c r="CO45" s="659"/>
      <c r="CP45" s="659"/>
      <c r="CQ45" s="659"/>
      <c r="CR45" s="659"/>
      <c r="CS45" s="659"/>
      <c r="CT45" s="659"/>
      <c r="CU45" s="659"/>
      <c r="CV45" s="659"/>
      <c r="CW45" s="659"/>
      <c r="CX45" s="659"/>
      <c r="CY45" s="659"/>
      <c r="CZ45" s="659"/>
      <c r="DA45" s="659"/>
      <c r="DB45" s="659"/>
      <c r="DC45" s="660"/>
      <c r="DD45" s="597" t="s">
        <v>648</v>
      </c>
      <c r="DE45" s="598"/>
      <c r="DF45" s="598"/>
      <c r="DG45" s="598"/>
      <c r="DH45" s="599"/>
      <c r="DI45" s="661"/>
      <c r="DJ45" s="662"/>
      <c r="DK45" s="662"/>
      <c r="DL45" s="662"/>
      <c r="DM45" s="662"/>
      <c r="DN45" s="662"/>
      <c r="DO45" s="662"/>
      <c r="DP45" s="662"/>
      <c r="DQ45" s="662"/>
      <c r="DR45" s="662"/>
      <c r="DS45" s="662"/>
      <c r="DT45" s="662"/>
      <c r="DU45" s="662"/>
      <c r="DV45" s="662"/>
      <c r="DW45" s="662"/>
      <c r="DX45" s="662"/>
      <c r="DY45" s="662"/>
      <c r="DZ45" s="662"/>
      <c r="EA45" s="662"/>
      <c r="EB45" s="662"/>
      <c r="EC45" s="662"/>
      <c r="ED45" s="662"/>
      <c r="EE45" s="662"/>
      <c r="EF45" s="662"/>
      <c r="EG45" s="662"/>
      <c r="EH45" s="662"/>
      <c r="EI45" s="662"/>
      <c r="EJ45" s="662"/>
      <c r="EK45" s="662"/>
      <c r="EL45" s="541" t="s">
        <v>8</v>
      </c>
      <c r="EM45" s="542"/>
      <c r="EN45" s="543"/>
      <c r="EO45" s="70"/>
      <c r="EP45" s="70"/>
      <c r="EQ45" s="70"/>
      <c r="ER45" s="70"/>
      <c r="ES45" s="70"/>
      <c r="EV45" s="226" t="s">
        <v>292</v>
      </c>
      <c r="EW45" s="223">
        <f>IF(CI46&lt;=15000,CI46,IF(AND(15001&lt;=CI46,CI46&lt;=40000),ROUNDUP(CI46*0.5,0)+7500,IF(AND(40001&lt;=CI46,CI46&lt;=70000),ROUNDUP(CI46*0.25,0)+17500,IF(70001&lt;=CI46,35000))))</f>
        <v>0</v>
      </c>
      <c r="EX45" s="449"/>
      <c r="EY45" s="578"/>
      <c r="EZ45" s="447"/>
    </row>
    <row r="46" spans="2:156" s="120" customFormat="1" ht="15" customHeight="1" x14ac:dyDescent="0.15">
      <c r="B46" s="663" t="s">
        <v>28</v>
      </c>
      <c r="C46" s="426"/>
      <c r="D46" s="426"/>
      <c r="E46" s="426"/>
      <c r="F46" s="426"/>
      <c r="G46" s="426"/>
      <c r="H46" s="426"/>
      <c r="I46" s="426"/>
      <c r="J46" s="426"/>
      <c r="K46" s="426"/>
      <c r="L46" s="426"/>
      <c r="M46" s="426"/>
      <c r="N46" s="426"/>
      <c r="O46" s="426"/>
      <c r="P46" s="426"/>
      <c r="Q46" s="426"/>
      <c r="R46" s="426"/>
      <c r="S46" s="426"/>
      <c r="T46" s="426"/>
      <c r="U46" s="426"/>
      <c r="V46" s="426"/>
      <c r="W46" s="426"/>
      <c r="X46" s="426"/>
      <c r="Y46" s="426"/>
      <c r="Z46" s="427"/>
      <c r="AA46" s="665" t="s">
        <v>280</v>
      </c>
      <c r="AB46" s="666"/>
      <c r="AC46" s="666"/>
      <c r="AD46" s="666"/>
      <c r="AE46" s="666"/>
      <c r="AF46" s="666"/>
      <c r="AG46" s="666"/>
      <c r="AH46" s="666"/>
      <c r="AI46" s="666"/>
      <c r="AJ46" s="666"/>
      <c r="AK46" s="666"/>
      <c r="AL46" s="666"/>
      <c r="AM46" s="666"/>
      <c r="AN46" s="666"/>
      <c r="AO46" s="666"/>
      <c r="AP46" s="666"/>
      <c r="AQ46" s="666"/>
      <c r="AR46" s="666"/>
      <c r="AS46" s="666"/>
      <c r="AT46" s="667"/>
      <c r="AU46" s="407"/>
      <c r="AV46" s="408"/>
      <c r="AW46" s="408"/>
      <c r="AX46" s="408"/>
      <c r="AY46" s="408"/>
      <c r="AZ46" s="408"/>
      <c r="BA46" s="408"/>
      <c r="BB46" s="408"/>
      <c r="BC46" s="408"/>
      <c r="BD46" s="408"/>
      <c r="BE46" s="408"/>
      <c r="BF46" s="408"/>
      <c r="BG46" s="408"/>
      <c r="BH46" s="408"/>
      <c r="BI46" s="408"/>
      <c r="BJ46" s="408"/>
      <c r="BK46" s="408"/>
      <c r="BL46" s="405" t="s">
        <v>8</v>
      </c>
      <c r="BM46" s="405"/>
      <c r="BN46" s="406"/>
      <c r="BO46" s="651" t="s">
        <v>284</v>
      </c>
      <c r="BP46" s="652"/>
      <c r="BQ46" s="652"/>
      <c r="BR46" s="652"/>
      <c r="BS46" s="652"/>
      <c r="BT46" s="652"/>
      <c r="BU46" s="652"/>
      <c r="BV46" s="652"/>
      <c r="BW46" s="652"/>
      <c r="BX46" s="652"/>
      <c r="BY46" s="652"/>
      <c r="BZ46" s="652"/>
      <c r="CA46" s="652"/>
      <c r="CB46" s="652"/>
      <c r="CC46" s="652"/>
      <c r="CD46" s="652"/>
      <c r="CE46" s="652"/>
      <c r="CF46" s="652"/>
      <c r="CG46" s="652"/>
      <c r="CH46" s="653"/>
      <c r="CI46" s="407"/>
      <c r="CJ46" s="408"/>
      <c r="CK46" s="408"/>
      <c r="CL46" s="408"/>
      <c r="CM46" s="408"/>
      <c r="CN46" s="408"/>
      <c r="CO46" s="408"/>
      <c r="CP46" s="408"/>
      <c r="CQ46" s="408"/>
      <c r="CR46" s="408"/>
      <c r="CS46" s="408"/>
      <c r="CT46" s="408"/>
      <c r="CU46" s="408"/>
      <c r="CV46" s="408"/>
      <c r="CW46" s="408"/>
      <c r="CX46" s="408"/>
      <c r="CY46" s="408"/>
      <c r="CZ46" s="408"/>
      <c r="DA46" s="541" t="s">
        <v>8</v>
      </c>
      <c r="DB46" s="542"/>
      <c r="DC46" s="543"/>
      <c r="DD46" s="582" t="s">
        <v>484</v>
      </c>
      <c r="DE46" s="583"/>
      <c r="DF46" s="583"/>
      <c r="DG46" s="583"/>
      <c r="DH46" s="647"/>
      <c r="DI46" s="89"/>
      <c r="DJ46" s="49"/>
      <c r="DK46" s="49"/>
      <c r="DL46" s="49"/>
      <c r="DM46" s="49"/>
      <c r="DN46" s="49"/>
      <c r="DO46" s="49"/>
      <c r="DP46" s="49"/>
      <c r="DQ46" s="49"/>
      <c r="DR46" s="49"/>
      <c r="DS46" s="49"/>
      <c r="DT46" s="49"/>
      <c r="DU46" s="49"/>
      <c r="DV46" s="49"/>
      <c r="DW46" s="49"/>
      <c r="DX46" s="49"/>
      <c r="DY46" s="49"/>
      <c r="DZ46" s="49"/>
      <c r="EA46" s="49"/>
      <c r="EB46" s="49"/>
      <c r="EC46" s="49"/>
      <c r="ED46" s="49"/>
      <c r="EE46" s="49"/>
      <c r="EF46" s="49"/>
      <c r="EG46" s="49"/>
      <c r="EH46" s="49"/>
      <c r="EI46" s="49"/>
      <c r="EJ46" s="49"/>
      <c r="EK46" s="49"/>
      <c r="EL46" s="394" t="s">
        <v>8</v>
      </c>
      <c r="EM46" s="394"/>
      <c r="EN46" s="395"/>
      <c r="EO46" s="70"/>
      <c r="EP46" s="70"/>
      <c r="EQ46" s="70"/>
      <c r="ER46" s="70"/>
      <c r="ES46" s="70"/>
      <c r="EV46" s="227" t="s">
        <v>293</v>
      </c>
      <c r="EW46" s="223">
        <f>IF(AU47&lt;=12000,AU47,IF(AND(12001&lt;=AU47,AU47&lt;=32000),ROUNDUP(AU47*0.5,0)+6000,IF(AND(32001&lt;=AU47,AU47&lt;=56000),ROUNDUP(AU47*0.25,0)+14000,IF(56001&lt;=AU47,28000))))</f>
        <v>0</v>
      </c>
      <c r="EX46" s="449">
        <f>IF(EW46+EW47&gt;28000,28000,EW46+EW47)</f>
        <v>0</v>
      </c>
      <c r="EY46" s="578">
        <f>IF(EW47&gt;EX46,EW47,EX46)</f>
        <v>0</v>
      </c>
      <c r="EZ46" s="447"/>
    </row>
    <row r="47" spans="2:156" s="120" customFormat="1" ht="15" customHeight="1" x14ac:dyDescent="0.15">
      <c r="B47" s="664"/>
      <c r="C47" s="531"/>
      <c r="D47" s="531"/>
      <c r="E47" s="531"/>
      <c r="F47" s="531"/>
      <c r="G47" s="531"/>
      <c r="H47" s="531"/>
      <c r="I47" s="531"/>
      <c r="J47" s="531"/>
      <c r="K47" s="531"/>
      <c r="L47" s="531"/>
      <c r="M47" s="531"/>
      <c r="N47" s="531"/>
      <c r="O47" s="531"/>
      <c r="P47" s="531"/>
      <c r="Q47" s="531"/>
      <c r="R47" s="531"/>
      <c r="S47" s="531"/>
      <c r="T47" s="531"/>
      <c r="U47" s="531"/>
      <c r="V47" s="531"/>
      <c r="W47" s="531"/>
      <c r="X47" s="531"/>
      <c r="Y47" s="531"/>
      <c r="Z47" s="532"/>
      <c r="AA47" s="442" t="s">
        <v>281</v>
      </c>
      <c r="AB47" s="443"/>
      <c r="AC47" s="443"/>
      <c r="AD47" s="443"/>
      <c r="AE47" s="443"/>
      <c r="AF47" s="443"/>
      <c r="AG47" s="443"/>
      <c r="AH47" s="443"/>
      <c r="AI47" s="443"/>
      <c r="AJ47" s="443"/>
      <c r="AK47" s="443"/>
      <c r="AL47" s="443"/>
      <c r="AM47" s="443"/>
      <c r="AN47" s="443"/>
      <c r="AO47" s="443"/>
      <c r="AP47" s="443"/>
      <c r="AQ47" s="443"/>
      <c r="AR47" s="443"/>
      <c r="AS47" s="443"/>
      <c r="AT47" s="444"/>
      <c r="AU47" s="407"/>
      <c r="AV47" s="408"/>
      <c r="AW47" s="408"/>
      <c r="AX47" s="408"/>
      <c r="AY47" s="408"/>
      <c r="AZ47" s="408"/>
      <c r="BA47" s="408"/>
      <c r="BB47" s="408"/>
      <c r="BC47" s="408"/>
      <c r="BD47" s="408"/>
      <c r="BE47" s="408"/>
      <c r="BF47" s="408"/>
      <c r="BG47" s="408"/>
      <c r="BH47" s="408"/>
      <c r="BI47" s="408"/>
      <c r="BJ47" s="408"/>
      <c r="BK47" s="408"/>
      <c r="BL47" s="405" t="s">
        <v>8</v>
      </c>
      <c r="BM47" s="405"/>
      <c r="BN47" s="406"/>
      <c r="BO47" s="442" t="s">
        <v>285</v>
      </c>
      <c r="BP47" s="443"/>
      <c r="BQ47" s="443"/>
      <c r="BR47" s="443"/>
      <c r="BS47" s="443"/>
      <c r="BT47" s="443"/>
      <c r="BU47" s="443"/>
      <c r="BV47" s="443"/>
      <c r="BW47" s="443"/>
      <c r="BX47" s="443"/>
      <c r="BY47" s="443"/>
      <c r="BZ47" s="443"/>
      <c r="CA47" s="443"/>
      <c r="CB47" s="443"/>
      <c r="CC47" s="443"/>
      <c r="CD47" s="443"/>
      <c r="CE47" s="443"/>
      <c r="CF47" s="443"/>
      <c r="CG47" s="443"/>
      <c r="CH47" s="444"/>
      <c r="CI47" s="407"/>
      <c r="CJ47" s="408"/>
      <c r="CK47" s="408"/>
      <c r="CL47" s="408"/>
      <c r="CM47" s="408"/>
      <c r="CN47" s="408"/>
      <c r="CO47" s="408"/>
      <c r="CP47" s="408"/>
      <c r="CQ47" s="408"/>
      <c r="CR47" s="408"/>
      <c r="CS47" s="408"/>
      <c r="CT47" s="408"/>
      <c r="CU47" s="408"/>
      <c r="CV47" s="408"/>
      <c r="CW47" s="408"/>
      <c r="CX47" s="408"/>
      <c r="CY47" s="408"/>
      <c r="CZ47" s="408"/>
      <c r="DA47" s="541" t="s">
        <v>8</v>
      </c>
      <c r="DB47" s="542"/>
      <c r="DC47" s="543"/>
      <c r="DD47" s="585"/>
      <c r="DE47" s="586"/>
      <c r="DF47" s="586"/>
      <c r="DG47" s="586"/>
      <c r="DH47" s="668"/>
      <c r="DI47" s="88"/>
      <c r="DJ47" s="113"/>
      <c r="DK47" s="113"/>
      <c r="DL47" s="113"/>
      <c r="DM47" s="113"/>
      <c r="DN47" s="113"/>
      <c r="DO47" s="113"/>
      <c r="DP47" s="113"/>
      <c r="DQ47" s="113"/>
      <c r="DR47" s="113"/>
      <c r="DS47" s="113"/>
      <c r="DT47" s="113"/>
      <c r="DU47" s="113"/>
      <c r="DV47" s="113"/>
      <c r="DW47" s="113"/>
      <c r="DX47" s="113"/>
      <c r="DY47" s="113"/>
      <c r="DZ47" s="113"/>
      <c r="EA47" s="113"/>
      <c r="EB47" s="113"/>
      <c r="EC47" s="113"/>
      <c r="ED47" s="113"/>
      <c r="EE47" s="113"/>
      <c r="EF47" s="113"/>
      <c r="EG47" s="113"/>
      <c r="EH47" s="113"/>
      <c r="EI47" s="113"/>
      <c r="EJ47" s="113"/>
      <c r="EK47" s="113"/>
      <c r="EL47" s="670"/>
      <c r="EM47" s="670"/>
      <c r="EN47" s="671"/>
      <c r="EO47" s="70"/>
      <c r="EP47" s="70"/>
      <c r="EQ47" s="70"/>
      <c r="ER47" s="70"/>
      <c r="ES47" s="70"/>
      <c r="EV47" s="117" t="s">
        <v>294</v>
      </c>
      <c r="EW47" s="223">
        <f>IF(CI47&lt;=15000,CI47,IF(AND(15001&lt;=CI47,CI47&lt;=40000),ROUNDUP(CI47*0.5,0)+7500,IF(AND(40001&lt;=CI47,CI47&lt;=70000),ROUNDUP(CI47*0.25,0)+17500,IF(70001&lt;=CI47,35000))))</f>
        <v>0</v>
      </c>
      <c r="EX47" s="449"/>
      <c r="EY47" s="578"/>
      <c r="EZ47" s="447"/>
    </row>
    <row r="48" spans="2:156" s="120" customFormat="1" ht="15" customHeight="1" x14ac:dyDescent="0.15">
      <c r="B48" s="428"/>
      <c r="C48" s="429"/>
      <c r="D48" s="429"/>
      <c r="E48" s="429"/>
      <c r="F48" s="429"/>
      <c r="G48" s="429"/>
      <c r="H48" s="429"/>
      <c r="I48" s="429"/>
      <c r="J48" s="429"/>
      <c r="K48" s="429"/>
      <c r="L48" s="429"/>
      <c r="M48" s="429"/>
      <c r="N48" s="429"/>
      <c r="O48" s="429"/>
      <c r="P48" s="429"/>
      <c r="Q48" s="429"/>
      <c r="R48" s="429"/>
      <c r="S48" s="429"/>
      <c r="T48" s="429"/>
      <c r="U48" s="429"/>
      <c r="V48" s="429"/>
      <c r="W48" s="429"/>
      <c r="X48" s="429"/>
      <c r="Y48" s="429"/>
      <c r="Z48" s="430"/>
      <c r="AA48" s="442" t="s">
        <v>282</v>
      </c>
      <c r="AB48" s="443"/>
      <c r="AC48" s="443"/>
      <c r="AD48" s="443"/>
      <c r="AE48" s="443"/>
      <c r="AF48" s="443"/>
      <c r="AG48" s="443"/>
      <c r="AH48" s="443"/>
      <c r="AI48" s="443"/>
      <c r="AJ48" s="443"/>
      <c r="AK48" s="443"/>
      <c r="AL48" s="443"/>
      <c r="AM48" s="443"/>
      <c r="AN48" s="443"/>
      <c r="AO48" s="443"/>
      <c r="AP48" s="443"/>
      <c r="AQ48" s="443"/>
      <c r="AR48" s="443"/>
      <c r="AS48" s="443"/>
      <c r="AT48" s="444"/>
      <c r="AU48" s="407"/>
      <c r="AV48" s="408"/>
      <c r="AW48" s="408"/>
      <c r="AX48" s="408"/>
      <c r="AY48" s="408"/>
      <c r="AZ48" s="408"/>
      <c r="BA48" s="408"/>
      <c r="BB48" s="408"/>
      <c r="BC48" s="408"/>
      <c r="BD48" s="408"/>
      <c r="BE48" s="408"/>
      <c r="BF48" s="408"/>
      <c r="BG48" s="408"/>
      <c r="BH48" s="408"/>
      <c r="BI48" s="408"/>
      <c r="BJ48" s="408"/>
      <c r="BK48" s="408"/>
      <c r="BL48" s="405" t="s">
        <v>8</v>
      </c>
      <c r="BM48" s="405"/>
      <c r="BN48" s="406"/>
      <c r="BO48" s="431" t="s">
        <v>677</v>
      </c>
      <c r="BP48" s="432"/>
      <c r="BQ48" s="432"/>
      <c r="BR48" s="432"/>
      <c r="BS48" s="432"/>
      <c r="BT48" s="432"/>
      <c r="BU48" s="432"/>
      <c r="BV48" s="432"/>
      <c r="BW48" s="432"/>
      <c r="BX48" s="432"/>
      <c r="BY48" s="432"/>
      <c r="BZ48" s="432"/>
      <c r="CA48" s="432"/>
      <c r="CB48" s="432"/>
      <c r="CC48" s="432"/>
      <c r="CD48" s="432"/>
      <c r="CE48" s="432"/>
      <c r="CF48" s="432"/>
      <c r="CG48" s="432"/>
      <c r="CH48" s="432"/>
      <c r="CI48" s="432"/>
      <c r="CJ48" s="432"/>
      <c r="CK48" s="432"/>
      <c r="CL48" s="432"/>
      <c r="CM48" s="432"/>
      <c r="CN48" s="432"/>
      <c r="CO48" s="432"/>
      <c r="CP48" s="432"/>
      <c r="CQ48" s="432"/>
      <c r="CR48" s="432"/>
      <c r="CS48" s="432"/>
      <c r="CT48" s="432"/>
      <c r="CU48" s="432"/>
      <c r="CV48" s="432"/>
      <c r="CW48" s="432"/>
      <c r="CX48" s="432"/>
      <c r="CY48" s="432"/>
      <c r="CZ48" s="432"/>
      <c r="DA48" s="432"/>
      <c r="DB48" s="432"/>
      <c r="DC48" s="433"/>
      <c r="DD48" s="588"/>
      <c r="DE48" s="589"/>
      <c r="DF48" s="589"/>
      <c r="DG48" s="589"/>
      <c r="DH48" s="669"/>
      <c r="DI48" s="600">
        <f>IF(EZ44&gt;70000,70000,EZ44)</f>
        <v>0</v>
      </c>
      <c r="DJ48" s="601"/>
      <c r="DK48" s="601"/>
      <c r="DL48" s="601"/>
      <c r="DM48" s="601"/>
      <c r="DN48" s="601"/>
      <c r="DO48" s="601"/>
      <c r="DP48" s="601"/>
      <c r="DQ48" s="601"/>
      <c r="DR48" s="601"/>
      <c r="DS48" s="601"/>
      <c r="DT48" s="601"/>
      <c r="DU48" s="601"/>
      <c r="DV48" s="601"/>
      <c r="DW48" s="601"/>
      <c r="DX48" s="601"/>
      <c r="DY48" s="601"/>
      <c r="DZ48" s="601"/>
      <c r="EA48" s="601"/>
      <c r="EB48" s="601"/>
      <c r="EC48" s="601"/>
      <c r="ED48" s="601"/>
      <c r="EE48" s="601"/>
      <c r="EF48" s="601"/>
      <c r="EG48" s="601"/>
      <c r="EH48" s="601"/>
      <c r="EI48" s="601"/>
      <c r="EJ48" s="601"/>
      <c r="EK48" s="601"/>
      <c r="EL48" s="396"/>
      <c r="EM48" s="396"/>
      <c r="EN48" s="397"/>
      <c r="EO48" s="70"/>
      <c r="EP48" s="70"/>
      <c r="EQ48" s="70"/>
      <c r="ER48" s="70"/>
      <c r="ES48" s="70"/>
      <c r="EV48" s="117" t="s">
        <v>295</v>
      </c>
      <c r="EW48" s="223">
        <f>IF(AU48&lt;=12000,AU48,IF(AND(12001&lt;=AU48,AU48&lt;=32000),ROUNDUP(AU48*0.5,)+6000,IF(AND(32001&lt;=AU48,AU48&lt;=56000),ROUNDUP(AU48*0.25,0)+14000,IF(56001&lt;=AU48,28000))))</f>
        <v>0</v>
      </c>
      <c r="EX48" s="117"/>
      <c r="EY48" s="118">
        <f>EW48</f>
        <v>0</v>
      </c>
      <c r="EZ48" s="447"/>
    </row>
    <row r="49" spans="2:168" s="120" customFormat="1" ht="15" customHeight="1" x14ac:dyDescent="0.15">
      <c r="B49" s="579" t="s">
        <v>29</v>
      </c>
      <c r="C49" s="580"/>
      <c r="D49" s="580"/>
      <c r="E49" s="580"/>
      <c r="F49" s="580"/>
      <c r="G49" s="580"/>
      <c r="H49" s="580"/>
      <c r="I49" s="580"/>
      <c r="J49" s="580"/>
      <c r="K49" s="580"/>
      <c r="L49" s="580"/>
      <c r="M49" s="580"/>
      <c r="N49" s="580"/>
      <c r="O49" s="580"/>
      <c r="P49" s="580"/>
      <c r="Q49" s="580"/>
      <c r="R49" s="580"/>
      <c r="S49" s="580"/>
      <c r="T49" s="580"/>
      <c r="U49" s="580"/>
      <c r="V49" s="580"/>
      <c r="W49" s="580"/>
      <c r="X49" s="580"/>
      <c r="Y49" s="580"/>
      <c r="Z49" s="581"/>
      <c r="AA49" s="651" t="s">
        <v>30</v>
      </c>
      <c r="AB49" s="652"/>
      <c r="AC49" s="652"/>
      <c r="AD49" s="652"/>
      <c r="AE49" s="652"/>
      <c r="AF49" s="652"/>
      <c r="AG49" s="652"/>
      <c r="AH49" s="652"/>
      <c r="AI49" s="652"/>
      <c r="AJ49" s="652"/>
      <c r="AK49" s="652"/>
      <c r="AL49" s="652"/>
      <c r="AM49" s="652"/>
      <c r="AN49" s="652"/>
      <c r="AO49" s="652"/>
      <c r="AP49" s="652"/>
      <c r="AQ49" s="652"/>
      <c r="AR49" s="652"/>
      <c r="AS49" s="652"/>
      <c r="AT49" s="653"/>
      <c r="AU49" s="407"/>
      <c r="AV49" s="408"/>
      <c r="AW49" s="408"/>
      <c r="AX49" s="408"/>
      <c r="AY49" s="408"/>
      <c r="AZ49" s="408"/>
      <c r="BA49" s="408"/>
      <c r="BB49" s="408"/>
      <c r="BC49" s="408"/>
      <c r="BD49" s="408"/>
      <c r="BE49" s="408"/>
      <c r="BF49" s="408"/>
      <c r="BG49" s="408"/>
      <c r="BH49" s="408"/>
      <c r="BI49" s="408"/>
      <c r="BJ49" s="408"/>
      <c r="BK49" s="408"/>
      <c r="BL49" s="405" t="s">
        <v>8</v>
      </c>
      <c r="BM49" s="405"/>
      <c r="BN49" s="406"/>
      <c r="BO49" s="442" t="s">
        <v>31</v>
      </c>
      <c r="BP49" s="443"/>
      <c r="BQ49" s="443"/>
      <c r="BR49" s="443"/>
      <c r="BS49" s="443"/>
      <c r="BT49" s="443"/>
      <c r="BU49" s="443"/>
      <c r="BV49" s="443"/>
      <c r="BW49" s="443"/>
      <c r="BX49" s="443"/>
      <c r="BY49" s="443"/>
      <c r="BZ49" s="443"/>
      <c r="CA49" s="443"/>
      <c r="CB49" s="443"/>
      <c r="CC49" s="443"/>
      <c r="CD49" s="443"/>
      <c r="CE49" s="443"/>
      <c r="CF49" s="443"/>
      <c r="CG49" s="443"/>
      <c r="CH49" s="444"/>
      <c r="CI49" s="650"/>
      <c r="CJ49" s="650"/>
      <c r="CK49" s="650"/>
      <c r="CL49" s="650"/>
      <c r="CM49" s="650"/>
      <c r="CN49" s="650"/>
      <c r="CO49" s="650"/>
      <c r="CP49" s="650"/>
      <c r="CQ49" s="650"/>
      <c r="CR49" s="650"/>
      <c r="CS49" s="650"/>
      <c r="CT49" s="650"/>
      <c r="CU49" s="650"/>
      <c r="CV49" s="650"/>
      <c r="CW49" s="650"/>
      <c r="CX49" s="650"/>
      <c r="CY49" s="650"/>
      <c r="CZ49" s="650"/>
      <c r="DA49" s="541" t="s">
        <v>8</v>
      </c>
      <c r="DB49" s="542"/>
      <c r="DC49" s="543"/>
      <c r="DD49" s="582" t="s">
        <v>649</v>
      </c>
      <c r="DE49" s="583"/>
      <c r="DF49" s="583"/>
      <c r="DG49" s="583"/>
      <c r="DH49" s="647"/>
      <c r="DI49" s="600">
        <f>IF(EZ50&gt;25000,25000,EZ50)</f>
        <v>0</v>
      </c>
      <c r="DJ49" s="601"/>
      <c r="DK49" s="601"/>
      <c r="DL49" s="601"/>
      <c r="DM49" s="601"/>
      <c r="DN49" s="601"/>
      <c r="DO49" s="601"/>
      <c r="DP49" s="601"/>
      <c r="DQ49" s="601"/>
      <c r="DR49" s="601"/>
      <c r="DS49" s="601"/>
      <c r="DT49" s="601"/>
      <c r="DU49" s="601"/>
      <c r="DV49" s="601"/>
      <c r="DW49" s="601"/>
      <c r="DX49" s="601"/>
      <c r="DY49" s="601"/>
      <c r="DZ49" s="601"/>
      <c r="EA49" s="601"/>
      <c r="EB49" s="601"/>
      <c r="EC49" s="601"/>
      <c r="ED49" s="601"/>
      <c r="EE49" s="601"/>
      <c r="EF49" s="601"/>
      <c r="EG49" s="601"/>
      <c r="EH49" s="601"/>
      <c r="EI49" s="601"/>
      <c r="EJ49" s="601"/>
      <c r="EK49" s="601"/>
      <c r="EL49" s="648" t="s">
        <v>8</v>
      </c>
      <c r="EM49" s="648"/>
      <c r="EN49" s="649"/>
      <c r="EO49" s="70"/>
      <c r="EP49" s="70"/>
      <c r="EQ49" s="70"/>
      <c r="ER49" s="70"/>
      <c r="ES49" s="70"/>
      <c r="EV49" s="568" t="s">
        <v>29</v>
      </c>
      <c r="EW49" s="568"/>
      <c r="EX49" s="568"/>
      <c r="EY49" s="568"/>
      <c r="EZ49" s="568"/>
    </row>
    <row r="50" spans="2:168" s="120" customFormat="1" ht="16.5" customHeight="1" x14ac:dyDescent="0.15">
      <c r="B50" s="442" t="s">
        <v>659</v>
      </c>
      <c r="C50" s="443"/>
      <c r="D50" s="443"/>
      <c r="E50" s="443"/>
      <c r="F50" s="443"/>
      <c r="G50" s="443"/>
      <c r="H50" s="443"/>
      <c r="I50" s="443"/>
      <c r="J50" s="443"/>
      <c r="K50" s="443"/>
      <c r="L50" s="443"/>
      <c r="M50" s="443"/>
      <c r="N50" s="443"/>
      <c r="O50" s="443"/>
      <c r="P50" s="443"/>
      <c r="Q50" s="443"/>
      <c r="R50" s="443"/>
      <c r="S50" s="443"/>
      <c r="T50" s="443"/>
      <c r="U50" s="443"/>
      <c r="V50" s="443"/>
      <c r="W50" s="443"/>
      <c r="X50" s="443"/>
      <c r="Y50" s="443"/>
      <c r="Z50" s="444"/>
      <c r="AA50" s="654"/>
      <c r="AB50" s="655"/>
      <c r="AC50" s="655"/>
      <c r="AD50" s="655"/>
      <c r="AE50" s="655"/>
      <c r="AF50" s="655"/>
      <c r="AG50" s="655"/>
      <c r="AH50" s="655"/>
      <c r="AI50" s="655"/>
      <c r="AJ50" s="655"/>
      <c r="AK50" s="655"/>
      <c r="AL50" s="655"/>
      <c r="AM50" s="655"/>
      <c r="AN50" s="655"/>
      <c r="AO50" s="655"/>
      <c r="AP50" s="655"/>
      <c r="AQ50" s="655"/>
      <c r="AR50" s="655"/>
      <c r="AS50" s="655"/>
      <c r="AT50" s="656"/>
      <c r="AU50" s="655"/>
      <c r="AV50" s="655"/>
      <c r="AW50" s="655"/>
      <c r="AX50" s="655"/>
      <c r="AY50" s="655"/>
      <c r="AZ50" s="655"/>
      <c r="BA50" s="655"/>
      <c r="BB50" s="655"/>
      <c r="BC50" s="655"/>
      <c r="BD50" s="655"/>
      <c r="BE50" s="655"/>
      <c r="BF50" s="655"/>
      <c r="BG50" s="655"/>
      <c r="BH50" s="655"/>
      <c r="BI50" s="655"/>
      <c r="BJ50" s="655"/>
      <c r="BK50" s="655"/>
      <c r="BL50" s="655"/>
      <c r="BM50" s="655"/>
      <c r="BN50" s="657"/>
      <c r="BO50" s="431" t="s">
        <v>678</v>
      </c>
      <c r="BP50" s="432"/>
      <c r="BQ50" s="432"/>
      <c r="BR50" s="432"/>
      <c r="BS50" s="432"/>
      <c r="BT50" s="432"/>
      <c r="BU50" s="432"/>
      <c r="BV50" s="432"/>
      <c r="BW50" s="432"/>
      <c r="BX50" s="432"/>
      <c r="BY50" s="432"/>
      <c r="BZ50" s="432"/>
      <c r="CA50" s="432"/>
      <c r="CB50" s="432"/>
      <c r="CC50" s="432"/>
      <c r="CD50" s="432"/>
      <c r="CE50" s="432"/>
      <c r="CF50" s="432"/>
      <c r="CG50" s="432"/>
      <c r="CH50" s="432"/>
      <c r="CI50" s="432"/>
      <c r="CJ50" s="432"/>
      <c r="CK50" s="432"/>
      <c r="CL50" s="432"/>
      <c r="CM50" s="432"/>
      <c r="CN50" s="432"/>
      <c r="CO50" s="432"/>
      <c r="CP50" s="432"/>
      <c r="CQ50" s="432"/>
      <c r="CR50" s="432"/>
      <c r="CS50" s="432"/>
      <c r="CT50" s="432"/>
      <c r="CU50" s="432"/>
      <c r="CV50" s="432"/>
      <c r="CW50" s="432"/>
      <c r="CX50" s="432"/>
      <c r="CY50" s="432"/>
      <c r="CZ50" s="432"/>
      <c r="DA50" s="432"/>
      <c r="DB50" s="432"/>
      <c r="DC50" s="433"/>
      <c r="DD50" s="597" t="s">
        <v>485</v>
      </c>
      <c r="DE50" s="598"/>
      <c r="DF50" s="598"/>
      <c r="DG50" s="598"/>
      <c r="DH50" s="599"/>
      <c r="DI50" s="643">
        <f>EX53+EX52</f>
        <v>0</v>
      </c>
      <c r="DJ50" s="644"/>
      <c r="DK50" s="644"/>
      <c r="DL50" s="644"/>
      <c r="DM50" s="644"/>
      <c r="DN50" s="644"/>
      <c r="DO50" s="644"/>
      <c r="DP50" s="644"/>
      <c r="DQ50" s="644"/>
      <c r="DR50" s="644"/>
      <c r="DS50" s="644"/>
      <c r="DT50" s="644"/>
      <c r="DU50" s="644"/>
      <c r="DV50" s="644"/>
      <c r="DW50" s="644"/>
      <c r="DX50" s="644"/>
      <c r="DY50" s="644"/>
      <c r="DZ50" s="644"/>
      <c r="EA50" s="644"/>
      <c r="EB50" s="644"/>
      <c r="EC50" s="644"/>
      <c r="ED50" s="644"/>
      <c r="EE50" s="644"/>
      <c r="EF50" s="644"/>
      <c r="EG50" s="644"/>
      <c r="EH50" s="644"/>
      <c r="EI50" s="644"/>
      <c r="EJ50" s="644"/>
      <c r="EK50" s="644"/>
      <c r="EL50" s="541" t="s">
        <v>8</v>
      </c>
      <c r="EM50" s="542"/>
      <c r="EN50" s="543"/>
      <c r="EO50" s="70"/>
      <c r="EP50" s="70"/>
      <c r="EQ50" s="70"/>
      <c r="ER50" s="70"/>
      <c r="ES50" s="70"/>
      <c r="EV50" s="117" t="s">
        <v>286</v>
      </c>
      <c r="EW50" s="223">
        <f>IF(CI49&lt;=5000,CI49,IF(AND(5001&lt;=CI49,CI49&lt;=15000),ROUNDUP(CI49*0.5,0)+2500,IF(15001&lt;=CI49,10000,0)))</f>
        <v>0</v>
      </c>
      <c r="EX50" s="251" t="s">
        <v>283</v>
      </c>
      <c r="EY50" s="252">
        <f>IF(ROUNDUP(AU49*0.5,0)&gt;25000,25000,ROUNDUP(AU49*0.5,0))</f>
        <v>0</v>
      </c>
      <c r="EZ50" s="252">
        <f>EW50+EY50</f>
        <v>0</v>
      </c>
    </row>
    <row r="51" spans="2:168" s="120" customFormat="1" ht="16.5" customHeight="1" x14ac:dyDescent="0.15">
      <c r="B51" s="442" t="s">
        <v>217</v>
      </c>
      <c r="C51" s="443"/>
      <c r="D51" s="443"/>
      <c r="E51" s="443"/>
      <c r="F51" s="443"/>
      <c r="G51" s="443"/>
      <c r="H51" s="443"/>
      <c r="I51" s="443"/>
      <c r="J51" s="443"/>
      <c r="K51" s="443"/>
      <c r="L51" s="443"/>
      <c r="M51" s="443"/>
      <c r="N51" s="443"/>
      <c r="O51" s="443"/>
      <c r="P51" s="443"/>
      <c r="Q51" s="443"/>
      <c r="R51" s="443"/>
      <c r="S51" s="443"/>
      <c r="T51" s="443"/>
      <c r="U51" s="443"/>
      <c r="V51" s="443"/>
      <c r="W51" s="443"/>
      <c r="X51" s="443"/>
      <c r="Y51" s="443"/>
      <c r="Z51" s="444"/>
      <c r="AA51" s="442" t="s">
        <v>278</v>
      </c>
      <c r="AB51" s="443"/>
      <c r="AC51" s="443"/>
      <c r="AD51" s="443"/>
      <c r="AE51" s="443"/>
      <c r="AF51" s="443"/>
      <c r="AG51" s="443"/>
      <c r="AH51" s="443"/>
      <c r="AI51" s="443"/>
      <c r="AJ51" s="443"/>
      <c r="AK51" s="443"/>
      <c r="AL51" s="443"/>
      <c r="AM51" s="611"/>
      <c r="AN51" s="611"/>
      <c r="AO51" s="611"/>
      <c r="AP51" s="611"/>
      <c r="AQ51" s="611"/>
      <c r="AR51" s="611"/>
      <c r="AS51" s="611"/>
      <c r="AT51" s="611"/>
      <c r="AU51" s="611"/>
      <c r="AV51" s="611"/>
      <c r="AW51" s="611"/>
      <c r="AX51" s="611"/>
      <c r="AY51" s="611"/>
      <c r="AZ51" s="611"/>
      <c r="BA51" s="611"/>
      <c r="BB51" s="611"/>
      <c r="BC51" s="611"/>
      <c r="BD51" s="611"/>
      <c r="BE51" s="611"/>
      <c r="BF51" s="611"/>
      <c r="BG51" s="611"/>
      <c r="BH51" s="611"/>
      <c r="BI51" s="611"/>
      <c r="BJ51" s="611"/>
      <c r="BK51" s="611"/>
      <c r="BL51" s="611"/>
      <c r="BM51" s="611"/>
      <c r="BN51" s="611"/>
      <c r="BO51" s="611"/>
      <c r="BP51" s="611"/>
      <c r="BQ51" s="611"/>
      <c r="BR51" s="611"/>
      <c r="BS51" s="611"/>
      <c r="BT51" s="611"/>
      <c r="BU51" s="611"/>
      <c r="BV51" s="611"/>
      <c r="BW51" s="611"/>
      <c r="BX51" s="611"/>
      <c r="BY51" s="611"/>
      <c r="BZ51" s="611"/>
      <c r="CA51" s="611"/>
      <c r="CB51" s="611"/>
      <c r="CC51" s="611"/>
      <c r="CD51" s="611"/>
      <c r="CE51" s="611"/>
      <c r="CF51" s="611"/>
      <c r="CG51" s="611"/>
      <c r="CH51" s="611"/>
      <c r="CI51" s="611"/>
      <c r="CJ51" s="611"/>
      <c r="CK51" s="611"/>
      <c r="CL51" s="611"/>
      <c r="CM51" s="611"/>
      <c r="CN51" s="611"/>
      <c r="CO51" s="611"/>
      <c r="CP51" s="611"/>
      <c r="CQ51" s="611"/>
      <c r="CR51" s="611"/>
      <c r="CS51" s="611"/>
      <c r="CT51" s="611"/>
      <c r="CU51" s="611"/>
      <c r="CV51" s="611"/>
      <c r="CW51" s="611"/>
      <c r="CX51" s="611"/>
      <c r="CY51" s="611"/>
      <c r="CZ51" s="443" t="s">
        <v>487</v>
      </c>
      <c r="DA51" s="443"/>
      <c r="DB51" s="443"/>
      <c r="DC51" s="444"/>
      <c r="DD51" s="597" t="s">
        <v>650</v>
      </c>
      <c r="DE51" s="598"/>
      <c r="DF51" s="598"/>
      <c r="DG51" s="598"/>
      <c r="DH51" s="599"/>
      <c r="DI51" s="643">
        <f>IF(AND(AM51&gt;0,EW57&gt;0,EW25&lt;=750000,EW25-EW57&lt;=100000),260000,0)</f>
        <v>0</v>
      </c>
      <c r="DJ51" s="644"/>
      <c r="DK51" s="644"/>
      <c r="DL51" s="644"/>
      <c r="DM51" s="644"/>
      <c r="DN51" s="644"/>
      <c r="DO51" s="644"/>
      <c r="DP51" s="644"/>
      <c r="DQ51" s="644"/>
      <c r="DR51" s="644"/>
      <c r="DS51" s="644"/>
      <c r="DT51" s="644"/>
      <c r="DU51" s="644"/>
      <c r="DV51" s="644"/>
      <c r="DW51" s="644"/>
      <c r="DX51" s="644"/>
      <c r="DY51" s="644"/>
      <c r="DZ51" s="644"/>
      <c r="EA51" s="644"/>
      <c r="EB51" s="644"/>
      <c r="EC51" s="644"/>
      <c r="ED51" s="644"/>
      <c r="EE51" s="644"/>
      <c r="EF51" s="644"/>
      <c r="EG51" s="644"/>
      <c r="EH51" s="644"/>
      <c r="EI51" s="644"/>
      <c r="EJ51" s="644"/>
      <c r="EK51" s="644"/>
      <c r="EL51" s="541" t="s">
        <v>8</v>
      </c>
      <c r="EM51" s="542"/>
      <c r="EN51" s="543"/>
      <c r="EO51" s="70"/>
      <c r="EP51" s="70"/>
      <c r="EQ51" s="70"/>
      <c r="ER51" s="70"/>
      <c r="ES51" s="70"/>
      <c r="EV51" s="568" t="s">
        <v>590</v>
      </c>
      <c r="EW51" s="568"/>
      <c r="EX51" s="568"/>
      <c r="EY51" s="568"/>
      <c r="EZ51" s="568"/>
    </row>
    <row r="52" spans="2:168" s="120" customFormat="1" ht="16.5" customHeight="1" x14ac:dyDescent="0.15">
      <c r="B52" s="377" t="s">
        <v>32</v>
      </c>
      <c r="C52" s="377"/>
      <c r="D52" s="377"/>
      <c r="E52" s="377"/>
      <c r="F52" s="377"/>
      <c r="G52" s="377"/>
      <c r="H52" s="377"/>
      <c r="I52" s="377"/>
      <c r="J52" s="377"/>
      <c r="K52" s="377"/>
      <c r="L52" s="377"/>
      <c r="M52" s="377"/>
      <c r="N52" s="377"/>
      <c r="O52" s="377"/>
      <c r="P52" s="377"/>
      <c r="Q52" s="377"/>
      <c r="R52" s="377"/>
      <c r="S52" s="377"/>
      <c r="T52" s="377"/>
      <c r="U52" s="377"/>
      <c r="V52" s="377"/>
      <c r="W52" s="377"/>
      <c r="X52" s="377"/>
      <c r="Y52" s="377"/>
      <c r="Z52" s="377"/>
      <c r="AA52" s="377" t="s">
        <v>7</v>
      </c>
      <c r="AB52" s="377"/>
      <c r="AC52" s="377"/>
      <c r="AD52" s="377"/>
      <c r="AE52" s="377"/>
      <c r="AF52" s="377"/>
      <c r="AG52" s="377"/>
      <c r="AH52" s="377"/>
      <c r="AI52" s="636"/>
      <c r="AJ52" s="637"/>
      <c r="AK52" s="637"/>
      <c r="AL52" s="637"/>
      <c r="AM52" s="637"/>
      <c r="AN52" s="637"/>
      <c r="AO52" s="637"/>
      <c r="AP52" s="637"/>
      <c r="AQ52" s="637"/>
      <c r="AR52" s="637"/>
      <c r="AS52" s="637"/>
      <c r="AT52" s="637"/>
      <c r="AU52" s="637"/>
      <c r="AV52" s="637"/>
      <c r="AW52" s="637"/>
      <c r="AX52" s="637"/>
      <c r="AY52" s="637"/>
      <c r="AZ52" s="637"/>
      <c r="BA52" s="637"/>
      <c r="BB52" s="637"/>
      <c r="BC52" s="638"/>
      <c r="BD52" s="639"/>
      <c r="BE52" s="640"/>
      <c r="BF52" s="640"/>
      <c r="BG52" s="640"/>
      <c r="BH52" s="640"/>
      <c r="BI52" s="640"/>
      <c r="BJ52" s="641"/>
      <c r="BK52" s="639"/>
      <c r="BL52" s="640"/>
      <c r="BM52" s="640"/>
      <c r="BN52" s="642"/>
      <c r="BO52" s="377" t="s">
        <v>7</v>
      </c>
      <c r="BP52" s="377"/>
      <c r="BQ52" s="377"/>
      <c r="BR52" s="377"/>
      <c r="BS52" s="377"/>
      <c r="BT52" s="377"/>
      <c r="BU52" s="377"/>
      <c r="BV52" s="377"/>
      <c r="BW52" s="636"/>
      <c r="BX52" s="637"/>
      <c r="BY52" s="637"/>
      <c r="BZ52" s="637"/>
      <c r="CA52" s="637"/>
      <c r="CB52" s="637"/>
      <c r="CC52" s="637"/>
      <c r="CD52" s="637"/>
      <c r="CE52" s="637"/>
      <c r="CF52" s="637"/>
      <c r="CG52" s="637"/>
      <c r="CH52" s="637"/>
      <c r="CI52" s="637"/>
      <c r="CJ52" s="637"/>
      <c r="CK52" s="637"/>
      <c r="CL52" s="637"/>
      <c r="CM52" s="637"/>
      <c r="CN52" s="637"/>
      <c r="CO52" s="637"/>
      <c r="CP52" s="637"/>
      <c r="CQ52" s="637"/>
      <c r="CR52" s="638"/>
      <c r="CS52" s="639"/>
      <c r="CT52" s="640"/>
      <c r="CU52" s="640"/>
      <c r="CV52" s="640"/>
      <c r="CW52" s="640"/>
      <c r="CX52" s="640"/>
      <c r="CY52" s="641"/>
      <c r="CZ52" s="639"/>
      <c r="DA52" s="640"/>
      <c r="DB52" s="640"/>
      <c r="DC52" s="642"/>
      <c r="DD52" s="597" t="s">
        <v>486</v>
      </c>
      <c r="DE52" s="598"/>
      <c r="DF52" s="598"/>
      <c r="DG52" s="598"/>
      <c r="DH52" s="599"/>
      <c r="DI52" s="645">
        <f>SUM(EW61:EW66,EY61:EY66)</f>
        <v>0</v>
      </c>
      <c r="DJ52" s="646"/>
      <c r="DK52" s="646"/>
      <c r="DL52" s="646"/>
      <c r="DM52" s="646"/>
      <c r="DN52" s="646"/>
      <c r="DO52" s="646"/>
      <c r="DP52" s="646"/>
      <c r="DQ52" s="646"/>
      <c r="DR52" s="646"/>
      <c r="DS52" s="646"/>
      <c r="DT52" s="646"/>
      <c r="DU52" s="646"/>
      <c r="DV52" s="646"/>
      <c r="DW52" s="646"/>
      <c r="DX52" s="646"/>
      <c r="DY52" s="646"/>
      <c r="DZ52" s="646"/>
      <c r="EA52" s="646"/>
      <c r="EB52" s="646"/>
      <c r="EC52" s="646"/>
      <c r="ED52" s="646"/>
      <c r="EE52" s="646"/>
      <c r="EF52" s="646"/>
      <c r="EG52" s="646"/>
      <c r="EH52" s="646"/>
      <c r="EI52" s="646"/>
      <c r="EJ52" s="646"/>
      <c r="EK52" s="646"/>
      <c r="EL52" s="541" t="s">
        <v>8</v>
      </c>
      <c r="EM52" s="542"/>
      <c r="EN52" s="543"/>
      <c r="EO52" s="70"/>
      <c r="EP52" s="70"/>
      <c r="EQ52" s="70"/>
      <c r="ER52" s="70"/>
      <c r="ES52" s="70"/>
      <c r="EV52" s="117" t="s">
        <v>616</v>
      </c>
      <c r="EW52" s="223">
        <f>IF(AND(AA50="ひとり親",EW25&lt;=5000000,OR(CI58="子",CI60="子",CI62="子",CI64="子",CI66="子",CI68="子")),300000,0)</f>
        <v>0</v>
      </c>
      <c r="EX52" s="118">
        <f>EW52</f>
        <v>0</v>
      </c>
      <c r="EY52" s="117"/>
      <c r="EZ52" s="117"/>
    </row>
    <row r="53" spans="2:168" s="120" customFormat="1" ht="16.5" customHeight="1" x14ac:dyDescent="0.15">
      <c r="B53" s="604" t="s">
        <v>396</v>
      </c>
      <c r="C53" s="605"/>
      <c r="D53" s="605"/>
      <c r="E53" s="605"/>
      <c r="F53" s="605"/>
      <c r="G53" s="605"/>
      <c r="H53" s="605"/>
      <c r="I53" s="605"/>
      <c r="J53" s="605"/>
      <c r="K53" s="605"/>
      <c r="L53" s="605"/>
      <c r="M53" s="605"/>
      <c r="N53" s="605"/>
      <c r="O53" s="605"/>
      <c r="P53" s="605"/>
      <c r="Q53" s="605"/>
      <c r="R53" s="605"/>
      <c r="S53" s="605"/>
      <c r="T53" s="605"/>
      <c r="U53" s="605"/>
      <c r="V53" s="605"/>
      <c r="W53" s="605"/>
      <c r="X53" s="605"/>
      <c r="Y53" s="605"/>
      <c r="Z53" s="606"/>
      <c r="AA53" s="579" t="s">
        <v>7</v>
      </c>
      <c r="AB53" s="580"/>
      <c r="AC53" s="580"/>
      <c r="AD53" s="580"/>
      <c r="AE53" s="580"/>
      <c r="AF53" s="580"/>
      <c r="AG53" s="580"/>
      <c r="AH53" s="581"/>
      <c r="AI53" s="610"/>
      <c r="AJ53" s="611"/>
      <c r="AK53" s="611"/>
      <c r="AL53" s="611"/>
      <c r="AM53" s="611"/>
      <c r="AN53" s="611"/>
      <c r="AO53" s="611"/>
      <c r="AP53" s="611"/>
      <c r="AQ53" s="611"/>
      <c r="AR53" s="611"/>
      <c r="AS53" s="611"/>
      <c r="AT53" s="611"/>
      <c r="AU53" s="611"/>
      <c r="AV53" s="611"/>
      <c r="AW53" s="611"/>
      <c r="AX53" s="611"/>
      <c r="AY53" s="611"/>
      <c r="AZ53" s="611"/>
      <c r="BA53" s="611"/>
      <c r="BB53" s="611"/>
      <c r="BC53" s="611"/>
      <c r="BD53" s="611"/>
      <c r="BE53" s="611"/>
      <c r="BF53" s="611"/>
      <c r="BG53" s="611"/>
      <c r="BH53" s="611"/>
      <c r="BI53" s="611"/>
      <c r="BJ53" s="611"/>
      <c r="BK53" s="611"/>
      <c r="BL53" s="611"/>
      <c r="BM53" s="611"/>
      <c r="BN53" s="612"/>
      <c r="BO53" s="377" t="s">
        <v>33</v>
      </c>
      <c r="BP53" s="377"/>
      <c r="BQ53" s="377"/>
      <c r="BR53" s="377"/>
      <c r="BS53" s="377"/>
      <c r="BT53" s="377"/>
      <c r="BU53" s="377"/>
      <c r="BV53" s="377"/>
      <c r="BW53" s="377"/>
      <c r="BX53" s="377"/>
      <c r="BY53" s="377"/>
      <c r="BZ53" s="377"/>
      <c r="CA53" s="549"/>
      <c r="CB53" s="550"/>
      <c r="CC53" s="550"/>
      <c r="CD53" s="550"/>
      <c r="CE53" s="550"/>
      <c r="CF53" s="550"/>
      <c r="CG53" s="550"/>
      <c r="CH53" s="550"/>
      <c r="CI53" s="613"/>
      <c r="CJ53" s="613"/>
      <c r="CK53" s="613"/>
      <c r="CL53" s="326"/>
      <c r="CM53" s="326"/>
      <c r="CN53" s="326"/>
      <c r="CO53" s="326"/>
      <c r="CP53" s="326"/>
      <c r="CQ53" s="326"/>
      <c r="CR53" s="326"/>
      <c r="CS53" s="326"/>
      <c r="CT53" s="326"/>
      <c r="CU53" s="326"/>
      <c r="CV53" s="326"/>
      <c r="CW53" s="326"/>
      <c r="CX53" s="326"/>
      <c r="CY53" s="326"/>
      <c r="CZ53" s="326"/>
      <c r="DA53" s="326"/>
      <c r="DB53" s="326"/>
      <c r="DC53" s="326"/>
      <c r="DD53" s="582" t="s">
        <v>651</v>
      </c>
      <c r="DE53" s="583"/>
      <c r="DF53" s="583"/>
      <c r="DG53" s="583"/>
      <c r="DH53" s="584"/>
      <c r="DI53" s="159"/>
      <c r="DJ53" s="49"/>
      <c r="DK53" s="49"/>
      <c r="DL53" s="49"/>
      <c r="DM53" s="49"/>
      <c r="DN53" s="49"/>
      <c r="DO53" s="49"/>
      <c r="DP53" s="49"/>
      <c r="DQ53" s="49"/>
      <c r="DR53" s="49"/>
      <c r="DS53" s="49"/>
      <c r="DT53" s="49"/>
      <c r="DU53" s="49"/>
      <c r="DV53" s="49"/>
      <c r="DW53" s="49"/>
      <c r="DX53" s="49"/>
      <c r="DY53" s="49"/>
      <c r="DZ53" s="49"/>
      <c r="EA53" s="49"/>
      <c r="EB53" s="49"/>
      <c r="EC53" s="49"/>
      <c r="ED53" s="49"/>
      <c r="EE53" s="49"/>
      <c r="EF53" s="49"/>
      <c r="EG53" s="49"/>
      <c r="EH53" s="49"/>
      <c r="EI53" s="49"/>
      <c r="EJ53" s="49"/>
      <c r="EK53" s="49"/>
      <c r="EL53" s="591" t="s">
        <v>8</v>
      </c>
      <c r="EM53" s="591"/>
      <c r="EN53" s="592"/>
      <c r="EO53" s="70"/>
      <c r="EP53" s="70"/>
      <c r="EQ53" s="70"/>
      <c r="ER53" s="70"/>
      <c r="ES53" s="70"/>
      <c r="EV53" s="447" t="s">
        <v>296</v>
      </c>
      <c r="EW53" s="449">
        <f>IF(AND(AA50="寡婦",AU50="死別",EW25&lt;=5000000),260000,IF(AND(AA50="寡婦",AND(AU50&lt;&gt;"死別",AU50&lt;&gt;""),OR(CI58&gt;0,CI60&gt;0,CI62&gt;0,CI64&gt;0,CI66&gt;0,CI68&gt;0),EW25&lt;=5000000),260000,0))</f>
        <v>0</v>
      </c>
      <c r="EX53" s="578">
        <f>IF(EW55&gt;0,EW55,EW53)</f>
        <v>0</v>
      </c>
      <c r="EY53" s="117"/>
      <c r="EZ53" s="117"/>
    </row>
    <row r="54" spans="2:168" s="120" customFormat="1" ht="8.25" customHeight="1" x14ac:dyDescent="0.15">
      <c r="B54" s="607"/>
      <c r="C54" s="608"/>
      <c r="D54" s="608"/>
      <c r="E54" s="608"/>
      <c r="F54" s="608"/>
      <c r="G54" s="608"/>
      <c r="H54" s="608"/>
      <c r="I54" s="608"/>
      <c r="J54" s="608"/>
      <c r="K54" s="608"/>
      <c r="L54" s="608"/>
      <c r="M54" s="608"/>
      <c r="N54" s="608"/>
      <c r="O54" s="608"/>
      <c r="P54" s="608"/>
      <c r="Q54" s="608"/>
      <c r="R54" s="608"/>
      <c r="S54" s="608"/>
      <c r="T54" s="608"/>
      <c r="U54" s="608"/>
      <c r="V54" s="608"/>
      <c r="W54" s="608"/>
      <c r="X54" s="608"/>
      <c r="Y54" s="608"/>
      <c r="Z54" s="609"/>
      <c r="AA54" s="579" t="s">
        <v>266</v>
      </c>
      <c r="AB54" s="580"/>
      <c r="AC54" s="580"/>
      <c r="AD54" s="580"/>
      <c r="AE54" s="580"/>
      <c r="AF54" s="580"/>
      <c r="AG54" s="580"/>
      <c r="AH54" s="580"/>
      <c r="AI54" s="580"/>
      <c r="AJ54" s="580"/>
      <c r="AK54" s="580"/>
      <c r="AL54" s="580"/>
      <c r="AM54" s="580"/>
      <c r="AN54" s="580"/>
      <c r="AO54" s="581"/>
      <c r="AP54" s="614"/>
      <c r="AQ54" s="615"/>
      <c r="AR54" s="615"/>
      <c r="AS54" s="615"/>
      <c r="AT54" s="615"/>
      <c r="AU54" s="615"/>
      <c r="AV54" s="615"/>
      <c r="AW54" s="615"/>
      <c r="AX54" s="615"/>
      <c r="AY54" s="615"/>
      <c r="AZ54" s="615"/>
      <c r="BA54" s="615"/>
      <c r="BB54" s="615"/>
      <c r="BC54" s="615"/>
      <c r="BD54" s="615"/>
      <c r="BE54" s="615"/>
      <c r="BF54" s="615"/>
      <c r="BG54" s="615"/>
      <c r="BH54" s="615"/>
      <c r="BI54" s="615"/>
      <c r="BJ54" s="615"/>
      <c r="BK54" s="615"/>
      <c r="BL54" s="615"/>
      <c r="BM54" s="615"/>
      <c r="BN54" s="615"/>
      <c r="BO54" s="615"/>
      <c r="BP54" s="615"/>
      <c r="BQ54" s="615"/>
      <c r="BR54" s="615"/>
      <c r="BS54" s="615"/>
      <c r="BT54" s="615"/>
      <c r="BU54" s="615"/>
      <c r="BV54" s="615"/>
      <c r="BW54" s="615"/>
      <c r="BX54" s="615"/>
      <c r="BY54" s="615"/>
      <c r="BZ54" s="615"/>
      <c r="CA54" s="615"/>
      <c r="CB54" s="615"/>
      <c r="CC54" s="615"/>
      <c r="CD54" s="615"/>
      <c r="CE54" s="615"/>
      <c r="CF54" s="615"/>
      <c r="CG54" s="615"/>
      <c r="CH54" s="615"/>
      <c r="CI54" s="615"/>
      <c r="CJ54" s="615"/>
      <c r="CK54" s="616"/>
      <c r="CL54" s="624"/>
      <c r="CM54" s="625"/>
      <c r="CN54" s="625"/>
      <c r="CO54" s="626"/>
      <c r="CP54" s="630" t="s">
        <v>489</v>
      </c>
      <c r="CQ54" s="631"/>
      <c r="CR54" s="631"/>
      <c r="CS54" s="631"/>
      <c r="CT54" s="631"/>
      <c r="CU54" s="631"/>
      <c r="CV54" s="631"/>
      <c r="CW54" s="631"/>
      <c r="CX54" s="631"/>
      <c r="CY54" s="631"/>
      <c r="CZ54" s="631"/>
      <c r="DA54" s="631"/>
      <c r="DB54" s="631"/>
      <c r="DC54" s="632"/>
      <c r="DD54" s="585"/>
      <c r="DE54" s="586"/>
      <c r="DF54" s="586"/>
      <c r="DG54" s="586"/>
      <c r="DH54" s="587"/>
      <c r="DI54" s="620">
        <f>IF(AND(FB70="●",CL54="",AI53=0,EX72="ok",EY69=0),0,IF(AND(FB70="●",CL54="",AI53&gt;0,EX72="ok",AP56&lt;=480000,EY69&gt;0,EY69&gt;EW71),330000,IF(AND(FB70="●",CL54="",AI53&gt;0,EX72="ok",AP56&lt;=480000,EY69&gt;0,EY69&lt;=EW71),380000,IF(AND(FC70="●",CL54="",AI53=0,EX72="ok",EY69=0),0,IF(AND(FC70="●",CL54="",AI53&gt;0,EX72="ok",AP56&lt;=480000,EY69&gt;0,EY69&gt;EW71),220000,IF(AND(FC70="●",CL54="",AI53&gt;0,EX72="ok",AP56&lt;=480000,EY69&gt;0,EY69&lt;=EW71),260000,IF(AND(FD70="●",CL54="",AI53=0,EX72="ok",EY69=0),0,IF(AND(FD70="●",CL54="",AI53&gt;0,EX72="ok",AP56&lt;=480000,EY69&gt;0,EY69&gt;EW71),110000,IF(AND(FD70="●",CL54="",AI53&gt;0,EX72="ok",AP56&lt;=480000,EY69&gt;0,EY69&lt;=EW71),130000,IF(AND(AI53&gt;0,EX72="ok",EY69&gt;0,AP56&gt;480000),0,IF(AND(FE70="●",CL54="○"),"入力が正しくありません",IF(AND(AP56&lt;=480000,OR(AI53&gt;0,EX72="err",EY69&gt;0,EY69&gt;EW71,)),"",0))))))))))))</f>
        <v>0</v>
      </c>
      <c r="DJ54" s="621"/>
      <c r="DK54" s="621"/>
      <c r="DL54" s="621"/>
      <c r="DM54" s="621"/>
      <c r="DN54" s="621"/>
      <c r="DO54" s="621"/>
      <c r="DP54" s="621"/>
      <c r="DQ54" s="621"/>
      <c r="DR54" s="621"/>
      <c r="DS54" s="621"/>
      <c r="DT54" s="621"/>
      <c r="DU54" s="621"/>
      <c r="DV54" s="621"/>
      <c r="DW54" s="621"/>
      <c r="DX54" s="621"/>
      <c r="DY54" s="621"/>
      <c r="DZ54" s="621"/>
      <c r="EA54" s="621"/>
      <c r="EB54" s="621"/>
      <c r="EC54" s="621"/>
      <c r="ED54" s="621"/>
      <c r="EE54" s="621"/>
      <c r="EF54" s="621"/>
      <c r="EG54" s="621"/>
      <c r="EH54" s="621"/>
      <c r="EI54" s="621"/>
      <c r="EJ54" s="621"/>
      <c r="EK54" s="621"/>
      <c r="EL54" s="593"/>
      <c r="EM54" s="593"/>
      <c r="EN54" s="594"/>
      <c r="EO54" s="70"/>
      <c r="EP54" s="70"/>
      <c r="EQ54" s="70"/>
      <c r="ER54" s="70"/>
      <c r="ES54" s="70"/>
      <c r="EV54" s="447"/>
      <c r="EW54" s="449"/>
      <c r="EX54" s="578"/>
      <c r="EY54" s="117"/>
      <c r="EZ54" s="117"/>
    </row>
    <row r="55" spans="2:168" s="120" customFormat="1" ht="8.25" customHeight="1" x14ac:dyDescent="0.15">
      <c r="B55" s="607"/>
      <c r="C55" s="608"/>
      <c r="D55" s="608"/>
      <c r="E55" s="608"/>
      <c r="F55" s="608"/>
      <c r="G55" s="608"/>
      <c r="H55" s="608"/>
      <c r="I55" s="608"/>
      <c r="J55" s="608"/>
      <c r="K55" s="608"/>
      <c r="L55" s="608"/>
      <c r="M55" s="608"/>
      <c r="N55" s="608"/>
      <c r="O55" s="608"/>
      <c r="P55" s="608"/>
      <c r="Q55" s="608"/>
      <c r="R55" s="608"/>
      <c r="S55" s="608"/>
      <c r="T55" s="608"/>
      <c r="U55" s="608"/>
      <c r="V55" s="608"/>
      <c r="W55" s="608"/>
      <c r="X55" s="608"/>
      <c r="Y55" s="608"/>
      <c r="Z55" s="609"/>
      <c r="AA55" s="533"/>
      <c r="AB55" s="534"/>
      <c r="AC55" s="534"/>
      <c r="AD55" s="534"/>
      <c r="AE55" s="534"/>
      <c r="AF55" s="534"/>
      <c r="AG55" s="534"/>
      <c r="AH55" s="534"/>
      <c r="AI55" s="534"/>
      <c r="AJ55" s="534"/>
      <c r="AK55" s="534"/>
      <c r="AL55" s="534"/>
      <c r="AM55" s="534"/>
      <c r="AN55" s="534"/>
      <c r="AO55" s="535"/>
      <c r="AP55" s="617"/>
      <c r="AQ55" s="618"/>
      <c r="AR55" s="618"/>
      <c r="AS55" s="618"/>
      <c r="AT55" s="618"/>
      <c r="AU55" s="618"/>
      <c r="AV55" s="618"/>
      <c r="AW55" s="618"/>
      <c r="AX55" s="618"/>
      <c r="AY55" s="618"/>
      <c r="AZ55" s="618"/>
      <c r="BA55" s="618"/>
      <c r="BB55" s="618"/>
      <c r="BC55" s="618"/>
      <c r="BD55" s="618"/>
      <c r="BE55" s="618"/>
      <c r="BF55" s="618"/>
      <c r="BG55" s="618"/>
      <c r="BH55" s="618"/>
      <c r="BI55" s="618"/>
      <c r="BJ55" s="618"/>
      <c r="BK55" s="618"/>
      <c r="BL55" s="618"/>
      <c r="BM55" s="618"/>
      <c r="BN55" s="618"/>
      <c r="BO55" s="618"/>
      <c r="BP55" s="618"/>
      <c r="BQ55" s="618"/>
      <c r="BR55" s="618"/>
      <c r="BS55" s="618"/>
      <c r="BT55" s="618"/>
      <c r="BU55" s="618"/>
      <c r="BV55" s="618"/>
      <c r="BW55" s="618"/>
      <c r="BX55" s="618"/>
      <c r="BY55" s="618"/>
      <c r="BZ55" s="618"/>
      <c r="CA55" s="618"/>
      <c r="CB55" s="618"/>
      <c r="CC55" s="618"/>
      <c r="CD55" s="618"/>
      <c r="CE55" s="618"/>
      <c r="CF55" s="618"/>
      <c r="CG55" s="618"/>
      <c r="CH55" s="618"/>
      <c r="CI55" s="618"/>
      <c r="CJ55" s="618"/>
      <c r="CK55" s="619"/>
      <c r="CL55" s="627"/>
      <c r="CM55" s="628"/>
      <c r="CN55" s="628"/>
      <c r="CO55" s="629"/>
      <c r="CP55" s="633"/>
      <c r="CQ55" s="634"/>
      <c r="CR55" s="634"/>
      <c r="CS55" s="634"/>
      <c r="CT55" s="634"/>
      <c r="CU55" s="634"/>
      <c r="CV55" s="634"/>
      <c r="CW55" s="634"/>
      <c r="CX55" s="634"/>
      <c r="CY55" s="634"/>
      <c r="CZ55" s="634"/>
      <c r="DA55" s="634"/>
      <c r="DB55" s="634"/>
      <c r="DC55" s="635"/>
      <c r="DD55" s="588"/>
      <c r="DE55" s="589"/>
      <c r="DF55" s="589"/>
      <c r="DG55" s="589"/>
      <c r="DH55" s="590"/>
      <c r="DI55" s="622"/>
      <c r="DJ55" s="623"/>
      <c r="DK55" s="623"/>
      <c r="DL55" s="623"/>
      <c r="DM55" s="623"/>
      <c r="DN55" s="623"/>
      <c r="DO55" s="623"/>
      <c r="DP55" s="623"/>
      <c r="DQ55" s="623"/>
      <c r="DR55" s="623"/>
      <c r="DS55" s="623"/>
      <c r="DT55" s="623"/>
      <c r="DU55" s="623"/>
      <c r="DV55" s="623"/>
      <c r="DW55" s="623"/>
      <c r="DX55" s="623"/>
      <c r="DY55" s="623"/>
      <c r="DZ55" s="623"/>
      <c r="EA55" s="623"/>
      <c r="EB55" s="623"/>
      <c r="EC55" s="623"/>
      <c r="ED55" s="623"/>
      <c r="EE55" s="623"/>
      <c r="EF55" s="623"/>
      <c r="EG55" s="623"/>
      <c r="EH55" s="623"/>
      <c r="EI55" s="623"/>
      <c r="EJ55" s="623"/>
      <c r="EK55" s="623"/>
      <c r="EL55" s="593"/>
      <c r="EM55" s="593"/>
      <c r="EN55" s="594"/>
      <c r="EO55" s="70"/>
      <c r="EP55" s="70"/>
      <c r="EQ55" s="70"/>
      <c r="ER55" s="70"/>
      <c r="ES55" s="70"/>
      <c r="EV55" s="117"/>
      <c r="EW55" s="258"/>
      <c r="EX55" s="116"/>
      <c r="EY55" s="117"/>
      <c r="EZ55" s="117"/>
    </row>
    <row r="56" spans="2:168" s="120" customFormat="1" ht="16.5" customHeight="1" x14ac:dyDescent="0.15">
      <c r="B56" s="572" t="s">
        <v>34</v>
      </c>
      <c r="C56" s="572"/>
      <c r="D56" s="572"/>
      <c r="E56" s="572"/>
      <c r="F56" s="572"/>
      <c r="G56" s="572"/>
      <c r="H56" s="572"/>
      <c r="I56" s="572"/>
      <c r="J56" s="572"/>
      <c r="K56" s="572"/>
      <c r="L56" s="572"/>
      <c r="M56" s="572"/>
      <c r="N56" s="572"/>
      <c r="O56" s="572"/>
      <c r="P56" s="572"/>
      <c r="Q56" s="572"/>
      <c r="R56" s="572"/>
      <c r="S56" s="572"/>
      <c r="T56" s="572"/>
      <c r="U56" s="572"/>
      <c r="V56" s="572"/>
      <c r="W56" s="572"/>
      <c r="X56" s="572"/>
      <c r="Y56" s="572"/>
      <c r="Z56" s="572"/>
      <c r="AA56" s="442" t="s">
        <v>35</v>
      </c>
      <c r="AB56" s="443"/>
      <c r="AC56" s="443"/>
      <c r="AD56" s="443"/>
      <c r="AE56" s="443"/>
      <c r="AF56" s="443"/>
      <c r="AG56" s="443"/>
      <c r="AH56" s="443"/>
      <c r="AI56" s="443"/>
      <c r="AJ56" s="443"/>
      <c r="AK56" s="443"/>
      <c r="AL56" s="443"/>
      <c r="AM56" s="443"/>
      <c r="AN56" s="443"/>
      <c r="AO56" s="444"/>
      <c r="AP56" s="407"/>
      <c r="AQ56" s="408"/>
      <c r="AR56" s="408"/>
      <c r="AS56" s="408"/>
      <c r="AT56" s="408"/>
      <c r="AU56" s="408"/>
      <c r="AV56" s="408"/>
      <c r="AW56" s="408"/>
      <c r="AX56" s="408"/>
      <c r="AY56" s="408"/>
      <c r="AZ56" s="408"/>
      <c r="BA56" s="408"/>
      <c r="BB56" s="408"/>
      <c r="BC56" s="408"/>
      <c r="BD56" s="408"/>
      <c r="BE56" s="408"/>
      <c r="BF56" s="408"/>
      <c r="BG56" s="408"/>
      <c r="BH56" s="408"/>
      <c r="BI56" s="408"/>
      <c r="BJ56" s="408"/>
      <c r="BK56" s="408"/>
      <c r="BL56" s="408"/>
      <c r="BM56" s="408"/>
      <c r="BN56" s="408"/>
      <c r="BO56" s="408"/>
      <c r="BP56" s="408"/>
      <c r="BQ56" s="573" t="s">
        <v>8</v>
      </c>
      <c r="BR56" s="573"/>
      <c r="BS56" s="573"/>
      <c r="BT56" s="574" t="s">
        <v>488</v>
      </c>
      <c r="BU56" s="574"/>
      <c r="BV56" s="575" t="s">
        <v>397</v>
      </c>
      <c r="BW56" s="576"/>
      <c r="BX56" s="576"/>
      <c r="BY56" s="576"/>
      <c r="BZ56" s="576"/>
      <c r="CA56" s="576"/>
      <c r="CB56" s="576"/>
      <c r="CC56" s="576"/>
      <c r="CD56" s="576"/>
      <c r="CE56" s="576"/>
      <c r="CF56" s="576"/>
      <c r="CG56" s="576"/>
      <c r="CH56" s="576"/>
      <c r="CI56" s="576"/>
      <c r="CJ56" s="576"/>
      <c r="CK56" s="576"/>
      <c r="CL56" s="577"/>
      <c r="CM56" s="577"/>
      <c r="CN56" s="577"/>
      <c r="CO56" s="577"/>
      <c r="CP56" s="577"/>
      <c r="CQ56" s="577"/>
      <c r="CR56" s="577"/>
      <c r="CS56" s="577"/>
      <c r="CT56" s="577"/>
      <c r="CU56" s="577"/>
      <c r="CV56" s="577"/>
      <c r="CW56" s="577"/>
      <c r="CX56" s="577"/>
      <c r="CY56" s="577"/>
      <c r="CZ56" s="577"/>
      <c r="DA56" s="577"/>
      <c r="DB56" s="595" t="s">
        <v>487</v>
      </c>
      <c r="DC56" s="596"/>
      <c r="DD56" s="597" t="s">
        <v>652</v>
      </c>
      <c r="DE56" s="598"/>
      <c r="DF56" s="598"/>
      <c r="DG56" s="598"/>
      <c r="DH56" s="599"/>
      <c r="DI56" s="600">
        <f>IF(AND(EY72="●",480001&lt;=AP56,AP56&lt;=1000000),330000,IF(AND(EY72="●",1000001&lt;=AP56,AP56&lt;=1050000),310000,IF(AND(EY72="●",1050001&lt;=AP56,AP56&lt;=1100000),260000,IF(AND(EY72="●",1100001&lt;=AP56,AP56&lt;=1150000),210000,IF(AND(EY72="●",1150001&lt;=AP56,AP56&lt;=1200000),160000,IF(AND(EY72="●",1200001&lt;=AP56,AP56&lt;=1250000),110000,IF(AND(EY72="●",1250001&lt;=AP56,AP56&lt;=1300000),60000,IF(AND(EY72="●",1300001&lt;=AP56,AP56&lt;=1330000),30000,IF(AND(EZ72="●",480001&lt;=AP56,AP56&lt;=1000000),220000,IF(AND(EZ72="●",1000001&lt;=AP56,AP56&lt;=1050000),210000,IF(AND(EZ72="●",1050001&lt;=AP56,AP56&lt;=1100000),180000,IF(AND(EZ72="●",1100001&lt;=AP56,AP56&lt;=1150000),140000,IF(AND(EZ72="●",1150001&lt;=AP56,AP56&lt;=1200000),110000,IF(AND(EZ72="●",1200001&lt;=AP56,AP56&lt;=1250000),80000,IF(AND(EZ72="●",1250001&lt;=AP56,AP56&lt;=1300000),40000,IF(AND(EZ72="●",1300001&lt;=AP56,AP56&lt;=1330000),20000,IF(AND(FA72="●",480001&lt;=AP56,AP56&lt;=1000000),110000,IF(AND(FA72="●",1000001&lt;=AP56,AP56&lt;=1100000),90000,IF(AND(FA72="●",1100001&lt;=AP56,AP56&lt;=1150000),70000,IF(AND(FA72="●",1150001&lt;=AP56,AP56&lt;=1200000),60000,IF(AND(FA72="●",1200001&lt;=AP56,AP56&lt;=1250000),40000,IF(AND(FA72="●",1250001&lt;=AP56,AP56&lt;=1300000),20000,IF(AND(FA72="●",1300001&lt;=AP56,AP56&lt;=1330000),10000,IF(AND(EY72="×",EZ72="×",FA72="×",AP72&gt;480000),"入力が正しくありません",0))))))))))))))))))))))))</f>
        <v>0</v>
      </c>
      <c r="DJ56" s="601"/>
      <c r="DK56" s="601"/>
      <c r="DL56" s="601"/>
      <c r="DM56" s="601"/>
      <c r="DN56" s="601"/>
      <c r="DO56" s="601"/>
      <c r="DP56" s="601"/>
      <c r="DQ56" s="601"/>
      <c r="DR56" s="601"/>
      <c r="DS56" s="601"/>
      <c r="DT56" s="601"/>
      <c r="DU56" s="601"/>
      <c r="DV56" s="601"/>
      <c r="DW56" s="601"/>
      <c r="DX56" s="601"/>
      <c r="DY56" s="601"/>
      <c r="DZ56" s="601"/>
      <c r="EA56" s="601"/>
      <c r="EB56" s="601"/>
      <c r="EC56" s="601"/>
      <c r="ED56" s="601"/>
      <c r="EE56" s="601"/>
      <c r="EF56" s="601"/>
      <c r="EG56" s="601"/>
      <c r="EH56" s="601"/>
      <c r="EI56" s="601"/>
      <c r="EJ56" s="601"/>
      <c r="EK56" s="601"/>
      <c r="EL56" s="602" t="s">
        <v>8</v>
      </c>
      <c r="EM56" s="602"/>
      <c r="EN56" s="603"/>
      <c r="EV56" s="568" t="s">
        <v>217</v>
      </c>
      <c r="EW56" s="568"/>
      <c r="EX56" s="568"/>
      <c r="EY56" s="568"/>
      <c r="EZ56" s="568"/>
    </row>
    <row r="57" spans="2:168" s="120" customFormat="1" ht="16.5" customHeight="1" x14ac:dyDescent="0.15">
      <c r="B57" s="377" t="s">
        <v>36</v>
      </c>
      <c r="C57" s="377"/>
      <c r="D57" s="377"/>
      <c r="E57" s="377"/>
      <c r="F57" s="377"/>
      <c r="G57" s="377"/>
      <c r="H57" s="377"/>
      <c r="I57" s="377"/>
      <c r="J57" s="377"/>
      <c r="K57" s="377"/>
      <c r="L57" s="377"/>
      <c r="M57" s="377"/>
      <c r="N57" s="377"/>
      <c r="O57" s="377"/>
      <c r="P57" s="377"/>
      <c r="Q57" s="377"/>
      <c r="R57" s="377"/>
      <c r="S57" s="377"/>
      <c r="T57" s="377"/>
      <c r="U57" s="377"/>
      <c r="V57" s="377"/>
      <c r="W57" s="377"/>
      <c r="X57" s="377"/>
      <c r="Y57" s="377"/>
      <c r="Z57" s="377"/>
      <c r="AA57" s="483" t="s">
        <v>49</v>
      </c>
      <c r="AB57" s="483"/>
      <c r="AC57" s="483"/>
      <c r="AD57" s="483"/>
      <c r="AE57" s="483"/>
      <c r="AF57" s="483"/>
      <c r="AG57" s="483"/>
      <c r="AH57" s="483"/>
      <c r="AI57" s="483"/>
      <c r="AJ57" s="483"/>
      <c r="AK57" s="483"/>
      <c r="AL57" s="483"/>
      <c r="AM57" s="483"/>
      <c r="AN57" s="483"/>
      <c r="AO57" s="483"/>
      <c r="AP57" s="483"/>
      <c r="AQ57" s="483"/>
      <c r="AR57" s="483"/>
      <c r="AS57" s="483"/>
      <c r="AT57" s="483"/>
      <c r="AU57" s="483"/>
      <c r="AV57" s="483"/>
      <c r="AW57" s="483"/>
      <c r="AX57" s="483"/>
      <c r="AY57" s="442" t="s">
        <v>266</v>
      </c>
      <c r="AZ57" s="443"/>
      <c r="BA57" s="443"/>
      <c r="BB57" s="443"/>
      <c r="BC57" s="443"/>
      <c r="BD57" s="443"/>
      <c r="BE57" s="443"/>
      <c r="BF57" s="443"/>
      <c r="BG57" s="443"/>
      <c r="BH57" s="443"/>
      <c r="BI57" s="443"/>
      <c r="BJ57" s="443"/>
      <c r="BK57" s="443"/>
      <c r="BL57" s="443"/>
      <c r="BM57" s="443"/>
      <c r="BN57" s="443"/>
      <c r="BO57" s="443"/>
      <c r="BP57" s="443"/>
      <c r="BQ57" s="443"/>
      <c r="BR57" s="443"/>
      <c r="BS57" s="443"/>
      <c r="BT57" s="443"/>
      <c r="BU57" s="443"/>
      <c r="BV57" s="443"/>
      <c r="BW57" s="443"/>
      <c r="BX57" s="443"/>
      <c r="BY57" s="443"/>
      <c r="BZ57" s="443"/>
      <c r="CA57" s="443"/>
      <c r="CB57" s="443"/>
      <c r="CC57" s="443"/>
      <c r="CD57" s="443"/>
      <c r="CE57" s="443"/>
      <c r="CF57" s="443"/>
      <c r="CG57" s="443"/>
      <c r="CH57" s="443"/>
      <c r="CI57" s="376" t="s">
        <v>3</v>
      </c>
      <c r="CJ57" s="376"/>
      <c r="CK57" s="376"/>
      <c r="CL57" s="376"/>
      <c r="CM57" s="376"/>
      <c r="CN57" s="376"/>
      <c r="CO57" s="376"/>
      <c r="CP57" s="376"/>
      <c r="CQ57" s="376"/>
      <c r="CR57" s="376"/>
      <c r="CS57" s="376"/>
      <c r="CT57" s="376"/>
      <c r="CU57" s="536" t="s">
        <v>33</v>
      </c>
      <c r="CV57" s="537"/>
      <c r="CW57" s="537"/>
      <c r="CX57" s="537"/>
      <c r="CY57" s="537"/>
      <c r="CZ57" s="537"/>
      <c r="DA57" s="537"/>
      <c r="DB57" s="537"/>
      <c r="DC57" s="537"/>
      <c r="DD57" s="537"/>
      <c r="DE57" s="537"/>
      <c r="DF57" s="537"/>
      <c r="DG57" s="537"/>
      <c r="DH57" s="537"/>
      <c r="DI57" s="537"/>
      <c r="DJ57" s="537"/>
      <c r="DK57" s="537"/>
      <c r="DL57" s="537"/>
      <c r="DM57" s="537"/>
      <c r="DN57" s="537"/>
      <c r="DO57" s="537"/>
      <c r="DP57" s="557"/>
      <c r="DQ57" s="442" t="s">
        <v>269</v>
      </c>
      <c r="DR57" s="443"/>
      <c r="DS57" s="443"/>
      <c r="DT57" s="443"/>
      <c r="DU57" s="443"/>
      <c r="DV57" s="443"/>
      <c r="DW57" s="443"/>
      <c r="DX57" s="443"/>
      <c r="DY57" s="443"/>
      <c r="DZ57" s="443"/>
      <c r="EA57" s="444"/>
      <c r="EB57" s="529" t="s">
        <v>37</v>
      </c>
      <c r="EC57" s="530"/>
      <c r="ED57" s="530"/>
      <c r="EE57" s="530"/>
      <c r="EF57" s="530"/>
      <c r="EG57" s="530"/>
      <c r="EH57" s="530"/>
      <c r="EI57" s="530"/>
      <c r="EJ57" s="530"/>
      <c r="EK57" s="530"/>
      <c r="EL57" s="530"/>
      <c r="EM57" s="530"/>
      <c r="EN57" s="552"/>
      <c r="EV57" s="117" t="s">
        <v>297</v>
      </c>
      <c r="EW57" s="224">
        <f>DR24+DR25+DR29+DR31+'２面'!BM56+DR30</f>
        <v>0</v>
      </c>
      <c r="EX57" s="117"/>
      <c r="EY57" s="117"/>
      <c r="EZ57" s="117"/>
    </row>
    <row r="58" spans="2:168" s="120" customFormat="1" ht="8.25" customHeight="1" x14ac:dyDescent="0.15">
      <c r="B58" s="377"/>
      <c r="C58" s="377"/>
      <c r="D58" s="377"/>
      <c r="E58" s="377"/>
      <c r="F58" s="377"/>
      <c r="G58" s="377"/>
      <c r="H58" s="377"/>
      <c r="I58" s="377"/>
      <c r="J58" s="377"/>
      <c r="K58" s="377"/>
      <c r="L58" s="377"/>
      <c r="M58" s="377"/>
      <c r="N58" s="377"/>
      <c r="O58" s="377"/>
      <c r="P58" s="377"/>
      <c r="Q58" s="377"/>
      <c r="R58" s="377"/>
      <c r="S58" s="377"/>
      <c r="T58" s="377"/>
      <c r="U58" s="377"/>
      <c r="V58" s="377"/>
      <c r="W58" s="377"/>
      <c r="X58" s="377"/>
      <c r="Y58" s="377"/>
      <c r="Z58" s="377"/>
      <c r="AA58" s="320"/>
      <c r="AB58" s="321"/>
      <c r="AC58" s="321"/>
      <c r="AD58" s="321"/>
      <c r="AE58" s="321"/>
      <c r="AF58" s="321"/>
      <c r="AG58" s="321"/>
      <c r="AH58" s="321"/>
      <c r="AI58" s="321"/>
      <c r="AJ58" s="321"/>
      <c r="AK58" s="321"/>
      <c r="AL58" s="321"/>
      <c r="AM58" s="321"/>
      <c r="AN58" s="321"/>
      <c r="AO58" s="321"/>
      <c r="AP58" s="321"/>
      <c r="AQ58" s="321"/>
      <c r="AR58" s="321"/>
      <c r="AS58" s="321"/>
      <c r="AT58" s="321"/>
      <c r="AU58" s="321"/>
      <c r="AV58" s="321"/>
      <c r="AW58" s="321"/>
      <c r="AX58" s="322"/>
      <c r="AY58" s="330"/>
      <c r="AZ58" s="331"/>
      <c r="BA58" s="331"/>
      <c r="BB58" s="331"/>
      <c r="BC58" s="331"/>
      <c r="BD58" s="331"/>
      <c r="BE58" s="331"/>
      <c r="BF58" s="331"/>
      <c r="BG58" s="331"/>
      <c r="BH58" s="331"/>
      <c r="BI58" s="331"/>
      <c r="BJ58" s="331"/>
      <c r="BK58" s="331"/>
      <c r="BL58" s="331"/>
      <c r="BM58" s="331"/>
      <c r="BN58" s="331"/>
      <c r="BO58" s="331"/>
      <c r="BP58" s="331"/>
      <c r="BQ58" s="331"/>
      <c r="BR58" s="331"/>
      <c r="BS58" s="331"/>
      <c r="BT58" s="331"/>
      <c r="BU58" s="331"/>
      <c r="BV58" s="331"/>
      <c r="BW58" s="331"/>
      <c r="BX58" s="331"/>
      <c r="BY58" s="331"/>
      <c r="BZ58" s="331"/>
      <c r="CA58" s="331"/>
      <c r="CB58" s="331"/>
      <c r="CC58" s="331"/>
      <c r="CD58" s="331"/>
      <c r="CE58" s="331"/>
      <c r="CF58" s="331"/>
      <c r="CG58" s="331"/>
      <c r="CH58" s="332"/>
      <c r="CI58" s="511"/>
      <c r="CJ58" s="512"/>
      <c r="CK58" s="512"/>
      <c r="CL58" s="512"/>
      <c r="CM58" s="512"/>
      <c r="CN58" s="512"/>
      <c r="CO58" s="512"/>
      <c r="CP58" s="512"/>
      <c r="CQ58" s="512"/>
      <c r="CR58" s="512"/>
      <c r="CS58" s="512"/>
      <c r="CT58" s="513"/>
      <c r="CU58" s="336"/>
      <c r="CV58" s="337"/>
      <c r="CW58" s="337"/>
      <c r="CX58" s="337"/>
      <c r="CY58" s="337"/>
      <c r="CZ58" s="337"/>
      <c r="DA58" s="337"/>
      <c r="DB58" s="326"/>
      <c r="DC58" s="326"/>
      <c r="DD58" s="326"/>
      <c r="DE58" s="326"/>
      <c r="DF58" s="326"/>
      <c r="DG58" s="326"/>
      <c r="DH58" s="326"/>
      <c r="DI58" s="326"/>
      <c r="DJ58" s="326"/>
      <c r="DK58" s="326"/>
      <c r="DL58" s="326"/>
      <c r="DM58" s="326"/>
      <c r="DN58" s="326"/>
      <c r="DO58" s="326"/>
      <c r="DP58" s="326"/>
      <c r="DQ58" s="336"/>
      <c r="DR58" s="337"/>
      <c r="DS58" s="337"/>
      <c r="DT58" s="337"/>
      <c r="DU58" s="337"/>
      <c r="DV58" s="337"/>
      <c r="DW58" s="337"/>
      <c r="DX58" s="337"/>
      <c r="DY58" s="337"/>
      <c r="DZ58" s="337"/>
      <c r="EA58" s="338"/>
      <c r="EB58" s="516">
        <f>IF(OR(AND(EW76&gt;=16,EW76&lt;=18),AND(EW76&gt;=23,EW76&lt;=69)),33,IF(AND(EW76&gt;=19,EW76&lt;=22),45,IF(AND(EW76&gt;=70,DQ58="同居",OR(CI58="父",CI58="母",CI58="祖父",CI58="祖母",CI58="義父",CI58="義母")),45,IF(EW76&gt;=70,38,0))))</f>
        <v>0</v>
      </c>
      <c r="EC58" s="517"/>
      <c r="ED58" s="517"/>
      <c r="EE58" s="517"/>
      <c r="EF58" s="517"/>
      <c r="EG58" s="517"/>
      <c r="EH58" s="517"/>
      <c r="EI58" s="517"/>
      <c r="EJ58" s="517"/>
      <c r="EK58" s="517"/>
      <c r="EL58" s="553" t="s">
        <v>38</v>
      </c>
      <c r="EM58" s="553"/>
      <c r="EN58" s="554"/>
      <c r="EV58" s="64" t="s">
        <v>387</v>
      </c>
      <c r="EW58" s="62"/>
      <c r="EX58" s="117"/>
      <c r="EY58" s="117"/>
      <c r="EZ58" s="117"/>
    </row>
    <row r="59" spans="2:168" s="120" customFormat="1" ht="8.25" customHeight="1" x14ac:dyDescent="0.15">
      <c r="B59" s="377"/>
      <c r="C59" s="377"/>
      <c r="D59" s="377"/>
      <c r="E59" s="377"/>
      <c r="F59" s="377"/>
      <c r="G59" s="377"/>
      <c r="H59" s="377"/>
      <c r="I59" s="377"/>
      <c r="J59" s="377"/>
      <c r="K59" s="377"/>
      <c r="L59" s="377"/>
      <c r="M59" s="377"/>
      <c r="N59" s="377"/>
      <c r="O59" s="377"/>
      <c r="P59" s="377"/>
      <c r="Q59" s="377"/>
      <c r="R59" s="377"/>
      <c r="S59" s="377"/>
      <c r="T59" s="377"/>
      <c r="U59" s="377"/>
      <c r="V59" s="377"/>
      <c r="W59" s="377"/>
      <c r="X59" s="377"/>
      <c r="Y59" s="377"/>
      <c r="Z59" s="377"/>
      <c r="AA59" s="323"/>
      <c r="AB59" s="324"/>
      <c r="AC59" s="324"/>
      <c r="AD59" s="324"/>
      <c r="AE59" s="324"/>
      <c r="AF59" s="324"/>
      <c r="AG59" s="324"/>
      <c r="AH59" s="324"/>
      <c r="AI59" s="324"/>
      <c r="AJ59" s="324"/>
      <c r="AK59" s="324"/>
      <c r="AL59" s="324"/>
      <c r="AM59" s="324"/>
      <c r="AN59" s="324"/>
      <c r="AO59" s="324"/>
      <c r="AP59" s="324"/>
      <c r="AQ59" s="324"/>
      <c r="AR59" s="324"/>
      <c r="AS59" s="324"/>
      <c r="AT59" s="324"/>
      <c r="AU59" s="324"/>
      <c r="AV59" s="324"/>
      <c r="AW59" s="324"/>
      <c r="AX59" s="325"/>
      <c r="AY59" s="333"/>
      <c r="AZ59" s="334"/>
      <c r="BA59" s="334"/>
      <c r="BB59" s="334"/>
      <c r="BC59" s="334"/>
      <c r="BD59" s="334"/>
      <c r="BE59" s="334"/>
      <c r="BF59" s="334"/>
      <c r="BG59" s="334"/>
      <c r="BH59" s="334"/>
      <c r="BI59" s="334"/>
      <c r="BJ59" s="334"/>
      <c r="BK59" s="334"/>
      <c r="BL59" s="334"/>
      <c r="BM59" s="334"/>
      <c r="BN59" s="334"/>
      <c r="BO59" s="334"/>
      <c r="BP59" s="334"/>
      <c r="BQ59" s="334"/>
      <c r="BR59" s="334"/>
      <c r="BS59" s="334"/>
      <c r="BT59" s="334"/>
      <c r="BU59" s="334"/>
      <c r="BV59" s="334"/>
      <c r="BW59" s="334"/>
      <c r="BX59" s="334"/>
      <c r="BY59" s="334"/>
      <c r="BZ59" s="334"/>
      <c r="CA59" s="334"/>
      <c r="CB59" s="334"/>
      <c r="CC59" s="334"/>
      <c r="CD59" s="334"/>
      <c r="CE59" s="334"/>
      <c r="CF59" s="334"/>
      <c r="CG59" s="334"/>
      <c r="CH59" s="335"/>
      <c r="CI59" s="372"/>
      <c r="CJ59" s="373"/>
      <c r="CK59" s="373"/>
      <c r="CL59" s="373"/>
      <c r="CM59" s="373"/>
      <c r="CN59" s="373"/>
      <c r="CO59" s="373"/>
      <c r="CP59" s="373"/>
      <c r="CQ59" s="373"/>
      <c r="CR59" s="373"/>
      <c r="CS59" s="373"/>
      <c r="CT59" s="374"/>
      <c r="CU59" s="339"/>
      <c r="CV59" s="340"/>
      <c r="CW59" s="340"/>
      <c r="CX59" s="340"/>
      <c r="CY59" s="340"/>
      <c r="CZ59" s="340"/>
      <c r="DA59" s="340"/>
      <c r="DB59" s="327"/>
      <c r="DC59" s="327"/>
      <c r="DD59" s="327"/>
      <c r="DE59" s="327"/>
      <c r="DF59" s="327"/>
      <c r="DG59" s="327"/>
      <c r="DH59" s="327"/>
      <c r="DI59" s="327"/>
      <c r="DJ59" s="327"/>
      <c r="DK59" s="327"/>
      <c r="DL59" s="327"/>
      <c r="DM59" s="327"/>
      <c r="DN59" s="327"/>
      <c r="DO59" s="327"/>
      <c r="DP59" s="327"/>
      <c r="DQ59" s="339"/>
      <c r="DR59" s="340"/>
      <c r="DS59" s="340"/>
      <c r="DT59" s="340"/>
      <c r="DU59" s="340"/>
      <c r="DV59" s="340"/>
      <c r="DW59" s="340"/>
      <c r="DX59" s="340"/>
      <c r="DY59" s="340"/>
      <c r="DZ59" s="340"/>
      <c r="EA59" s="341"/>
      <c r="EB59" s="518"/>
      <c r="EC59" s="519"/>
      <c r="ED59" s="519"/>
      <c r="EE59" s="519"/>
      <c r="EF59" s="519"/>
      <c r="EG59" s="519"/>
      <c r="EH59" s="519"/>
      <c r="EI59" s="519"/>
      <c r="EJ59" s="519"/>
      <c r="EK59" s="519"/>
      <c r="EL59" s="555"/>
      <c r="EM59" s="555"/>
      <c r="EN59" s="556"/>
      <c r="EV59" s="568" t="s">
        <v>32</v>
      </c>
      <c r="EW59" s="568"/>
      <c r="EX59" s="568"/>
      <c r="EY59" s="568"/>
      <c r="EZ59" s="568"/>
    </row>
    <row r="60" spans="2:168" s="120" customFormat="1" ht="8.25" customHeight="1" x14ac:dyDescent="0.15">
      <c r="B60" s="481"/>
      <c r="C60" s="481"/>
      <c r="D60" s="481"/>
      <c r="E60" s="481"/>
      <c r="F60" s="481"/>
      <c r="G60" s="481"/>
      <c r="H60" s="481"/>
      <c r="I60" s="481"/>
      <c r="J60" s="481"/>
      <c r="K60" s="481"/>
      <c r="L60" s="481"/>
      <c r="M60" s="481"/>
      <c r="N60" s="481"/>
      <c r="O60" s="481"/>
      <c r="P60" s="481"/>
      <c r="Q60" s="481"/>
      <c r="R60" s="481"/>
      <c r="S60" s="481"/>
      <c r="T60" s="481"/>
      <c r="U60" s="481"/>
      <c r="V60" s="481"/>
      <c r="W60" s="481"/>
      <c r="X60" s="481"/>
      <c r="Y60" s="481"/>
      <c r="Z60" s="481"/>
      <c r="AA60" s="320"/>
      <c r="AB60" s="321"/>
      <c r="AC60" s="321"/>
      <c r="AD60" s="321"/>
      <c r="AE60" s="321"/>
      <c r="AF60" s="321"/>
      <c r="AG60" s="321"/>
      <c r="AH60" s="321"/>
      <c r="AI60" s="321"/>
      <c r="AJ60" s="321"/>
      <c r="AK60" s="321"/>
      <c r="AL60" s="321"/>
      <c r="AM60" s="321"/>
      <c r="AN60" s="321"/>
      <c r="AO60" s="321"/>
      <c r="AP60" s="321"/>
      <c r="AQ60" s="321"/>
      <c r="AR60" s="321"/>
      <c r="AS60" s="321"/>
      <c r="AT60" s="321"/>
      <c r="AU60" s="321"/>
      <c r="AV60" s="321"/>
      <c r="AW60" s="321"/>
      <c r="AX60" s="322"/>
      <c r="AY60" s="330"/>
      <c r="AZ60" s="331"/>
      <c r="BA60" s="331"/>
      <c r="BB60" s="331"/>
      <c r="BC60" s="331"/>
      <c r="BD60" s="331"/>
      <c r="BE60" s="331"/>
      <c r="BF60" s="331"/>
      <c r="BG60" s="331"/>
      <c r="BH60" s="331"/>
      <c r="BI60" s="331"/>
      <c r="BJ60" s="331"/>
      <c r="BK60" s="331"/>
      <c r="BL60" s="331"/>
      <c r="BM60" s="331"/>
      <c r="BN60" s="331"/>
      <c r="BO60" s="331"/>
      <c r="BP60" s="331"/>
      <c r="BQ60" s="331"/>
      <c r="BR60" s="331"/>
      <c r="BS60" s="331"/>
      <c r="BT60" s="331"/>
      <c r="BU60" s="331"/>
      <c r="BV60" s="331"/>
      <c r="BW60" s="331"/>
      <c r="BX60" s="331"/>
      <c r="BY60" s="331"/>
      <c r="BZ60" s="331"/>
      <c r="CA60" s="331"/>
      <c r="CB60" s="331"/>
      <c r="CC60" s="331"/>
      <c r="CD60" s="331"/>
      <c r="CE60" s="331"/>
      <c r="CF60" s="331"/>
      <c r="CG60" s="331"/>
      <c r="CH60" s="332"/>
      <c r="CI60" s="511"/>
      <c r="CJ60" s="512"/>
      <c r="CK60" s="512"/>
      <c r="CL60" s="512"/>
      <c r="CM60" s="512"/>
      <c r="CN60" s="512"/>
      <c r="CO60" s="512"/>
      <c r="CP60" s="512"/>
      <c r="CQ60" s="512"/>
      <c r="CR60" s="512"/>
      <c r="CS60" s="512"/>
      <c r="CT60" s="513"/>
      <c r="CU60" s="336"/>
      <c r="CV60" s="337"/>
      <c r="CW60" s="337"/>
      <c r="CX60" s="337"/>
      <c r="CY60" s="337"/>
      <c r="CZ60" s="337"/>
      <c r="DA60" s="337"/>
      <c r="DB60" s="326"/>
      <c r="DC60" s="326"/>
      <c r="DD60" s="326"/>
      <c r="DE60" s="326"/>
      <c r="DF60" s="326"/>
      <c r="DG60" s="326"/>
      <c r="DH60" s="326"/>
      <c r="DI60" s="326"/>
      <c r="DJ60" s="326"/>
      <c r="DK60" s="326"/>
      <c r="DL60" s="326"/>
      <c r="DM60" s="326"/>
      <c r="DN60" s="326"/>
      <c r="DO60" s="326"/>
      <c r="DP60" s="326"/>
      <c r="DQ60" s="336"/>
      <c r="DR60" s="337"/>
      <c r="DS60" s="337"/>
      <c r="DT60" s="337"/>
      <c r="DU60" s="337"/>
      <c r="DV60" s="337"/>
      <c r="DW60" s="337"/>
      <c r="DX60" s="337"/>
      <c r="DY60" s="337"/>
      <c r="DZ60" s="337"/>
      <c r="EA60" s="338"/>
      <c r="EB60" s="516">
        <f>IF(OR(AND(EW78&gt;=16,EW78&lt;=18),AND(EW78&gt;=23,EW78&lt;=69)),33,IF(AND(EW78&gt;=19,EW78&lt;=22),45,IF(AND(EW78&gt;=70,DQ60="同居",OR(CI60="父",CI60="母",CI60="祖父",CI60="祖母",CI60="義父",CI60="義母")),45,IF(EW78&gt;=70,38,0))))</f>
        <v>0</v>
      </c>
      <c r="EC60" s="517"/>
      <c r="ED60" s="517"/>
      <c r="EE60" s="517"/>
      <c r="EF60" s="517"/>
      <c r="EG60" s="517"/>
      <c r="EH60" s="517"/>
      <c r="EI60" s="517"/>
      <c r="EJ60" s="517"/>
      <c r="EK60" s="517"/>
      <c r="EL60" s="553" t="s">
        <v>38</v>
      </c>
      <c r="EM60" s="553"/>
      <c r="EN60" s="554"/>
      <c r="EV60" s="568"/>
      <c r="EW60" s="568"/>
      <c r="EX60" s="568"/>
      <c r="EY60" s="568"/>
      <c r="EZ60" s="568"/>
    </row>
    <row r="61" spans="2:168" s="120" customFormat="1" ht="8.25" customHeight="1" x14ac:dyDescent="0.15">
      <c r="B61" s="481"/>
      <c r="C61" s="481"/>
      <c r="D61" s="481"/>
      <c r="E61" s="481"/>
      <c r="F61" s="481"/>
      <c r="G61" s="481"/>
      <c r="H61" s="481"/>
      <c r="I61" s="481"/>
      <c r="J61" s="481"/>
      <c r="K61" s="481"/>
      <c r="L61" s="481"/>
      <c r="M61" s="481"/>
      <c r="N61" s="481"/>
      <c r="O61" s="481"/>
      <c r="P61" s="481"/>
      <c r="Q61" s="481"/>
      <c r="R61" s="481"/>
      <c r="S61" s="481"/>
      <c r="T61" s="481"/>
      <c r="U61" s="481"/>
      <c r="V61" s="481"/>
      <c r="W61" s="481"/>
      <c r="X61" s="481"/>
      <c r="Y61" s="481"/>
      <c r="Z61" s="481"/>
      <c r="AA61" s="323"/>
      <c r="AB61" s="324"/>
      <c r="AC61" s="324"/>
      <c r="AD61" s="324"/>
      <c r="AE61" s="324"/>
      <c r="AF61" s="324"/>
      <c r="AG61" s="324"/>
      <c r="AH61" s="324"/>
      <c r="AI61" s="324"/>
      <c r="AJ61" s="324"/>
      <c r="AK61" s="324"/>
      <c r="AL61" s="324"/>
      <c r="AM61" s="324"/>
      <c r="AN61" s="324"/>
      <c r="AO61" s="324"/>
      <c r="AP61" s="324"/>
      <c r="AQ61" s="324"/>
      <c r="AR61" s="324"/>
      <c r="AS61" s="324"/>
      <c r="AT61" s="324"/>
      <c r="AU61" s="324"/>
      <c r="AV61" s="324"/>
      <c r="AW61" s="324"/>
      <c r="AX61" s="325"/>
      <c r="AY61" s="333"/>
      <c r="AZ61" s="334"/>
      <c r="BA61" s="334"/>
      <c r="BB61" s="334"/>
      <c r="BC61" s="334"/>
      <c r="BD61" s="334"/>
      <c r="BE61" s="334"/>
      <c r="BF61" s="334"/>
      <c r="BG61" s="334"/>
      <c r="BH61" s="334"/>
      <c r="BI61" s="334"/>
      <c r="BJ61" s="334"/>
      <c r="BK61" s="334"/>
      <c r="BL61" s="334"/>
      <c r="BM61" s="334"/>
      <c r="BN61" s="334"/>
      <c r="BO61" s="334"/>
      <c r="BP61" s="334"/>
      <c r="BQ61" s="334"/>
      <c r="BR61" s="334"/>
      <c r="BS61" s="334"/>
      <c r="BT61" s="334"/>
      <c r="BU61" s="334"/>
      <c r="BV61" s="334"/>
      <c r="BW61" s="334"/>
      <c r="BX61" s="334"/>
      <c r="BY61" s="334"/>
      <c r="BZ61" s="334"/>
      <c r="CA61" s="334"/>
      <c r="CB61" s="334"/>
      <c r="CC61" s="334"/>
      <c r="CD61" s="334"/>
      <c r="CE61" s="334"/>
      <c r="CF61" s="334"/>
      <c r="CG61" s="334"/>
      <c r="CH61" s="335"/>
      <c r="CI61" s="372"/>
      <c r="CJ61" s="373"/>
      <c r="CK61" s="373"/>
      <c r="CL61" s="373"/>
      <c r="CM61" s="373"/>
      <c r="CN61" s="373"/>
      <c r="CO61" s="373"/>
      <c r="CP61" s="373"/>
      <c r="CQ61" s="373"/>
      <c r="CR61" s="373"/>
      <c r="CS61" s="373"/>
      <c r="CT61" s="374"/>
      <c r="CU61" s="339"/>
      <c r="CV61" s="340"/>
      <c r="CW61" s="340"/>
      <c r="CX61" s="340"/>
      <c r="CY61" s="340"/>
      <c r="CZ61" s="340"/>
      <c r="DA61" s="340"/>
      <c r="DB61" s="327"/>
      <c r="DC61" s="327"/>
      <c r="DD61" s="327"/>
      <c r="DE61" s="327"/>
      <c r="DF61" s="327"/>
      <c r="DG61" s="327"/>
      <c r="DH61" s="327"/>
      <c r="DI61" s="327"/>
      <c r="DJ61" s="327"/>
      <c r="DK61" s="327"/>
      <c r="DL61" s="327"/>
      <c r="DM61" s="327"/>
      <c r="DN61" s="327"/>
      <c r="DO61" s="327"/>
      <c r="DP61" s="327"/>
      <c r="DQ61" s="339"/>
      <c r="DR61" s="340"/>
      <c r="DS61" s="340"/>
      <c r="DT61" s="340"/>
      <c r="DU61" s="340"/>
      <c r="DV61" s="340"/>
      <c r="DW61" s="340"/>
      <c r="DX61" s="340"/>
      <c r="DY61" s="340"/>
      <c r="DZ61" s="340"/>
      <c r="EA61" s="341"/>
      <c r="EB61" s="518"/>
      <c r="EC61" s="519"/>
      <c r="ED61" s="519"/>
      <c r="EE61" s="519"/>
      <c r="EF61" s="519"/>
      <c r="EG61" s="519"/>
      <c r="EH61" s="519"/>
      <c r="EI61" s="519"/>
      <c r="EJ61" s="519"/>
      <c r="EK61" s="519"/>
      <c r="EL61" s="555"/>
      <c r="EM61" s="555"/>
      <c r="EN61" s="556"/>
      <c r="EV61" s="447" t="s">
        <v>298</v>
      </c>
      <c r="EW61" s="449">
        <f>IF(AND(AI52&gt;0,OR(BD52="愛護B",BD52="身体3級",BD52="身体4級",BD52="身体5級",BD52="身体6級",BD52="精神2級",BD52="精神3級",BD52="要介護1",BD52="要介護2",BD52="要介護3")),260000,0)</f>
        <v>0</v>
      </c>
      <c r="EX61" s="447" t="s">
        <v>299</v>
      </c>
      <c r="EY61" s="449">
        <f>IF(AND(BW52&gt;0,OR(CS52="愛護B",CS52="身体3級",CS52="身体4級",CS52="身体5級",CS52="身体6級",CS52="精神2級",CS52="精神3級",CS52="要介護1",CS52="要介護2",CS52="要介護3")),260000,0)</f>
        <v>0</v>
      </c>
      <c r="FI61" s="240"/>
    </row>
    <row r="62" spans="2:168" s="120" customFormat="1" ht="8.25" customHeight="1" x14ac:dyDescent="0.15">
      <c r="B62" s="481"/>
      <c r="C62" s="481"/>
      <c r="D62" s="481"/>
      <c r="E62" s="481"/>
      <c r="F62" s="481"/>
      <c r="G62" s="481"/>
      <c r="H62" s="481"/>
      <c r="I62" s="481"/>
      <c r="J62" s="481"/>
      <c r="K62" s="481"/>
      <c r="L62" s="481"/>
      <c r="M62" s="481"/>
      <c r="N62" s="481"/>
      <c r="O62" s="481"/>
      <c r="P62" s="481"/>
      <c r="Q62" s="481"/>
      <c r="R62" s="481"/>
      <c r="S62" s="481"/>
      <c r="T62" s="481"/>
      <c r="U62" s="481"/>
      <c r="V62" s="481"/>
      <c r="W62" s="481"/>
      <c r="X62" s="481"/>
      <c r="Y62" s="481"/>
      <c r="Z62" s="481"/>
      <c r="AA62" s="320"/>
      <c r="AB62" s="321"/>
      <c r="AC62" s="321"/>
      <c r="AD62" s="321"/>
      <c r="AE62" s="321"/>
      <c r="AF62" s="321"/>
      <c r="AG62" s="321"/>
      <c r="AH62" s="321"/>
      <c r="AI62" s="321"/>
      <c r="AJ62" s="321"/>
      <c r="AK62" s="321"/>
      <c r="AL62" s="321"/>
      <c r="AM62" s="321"/>
      <c r="AN62" s="321"/>
      <c r="AO62" s="321"/>
      <c r="AP62" s="321"/>
      <c r="AQ62" s="321"/>
      <c r="AR62" s="321"/>
      <c r="AS62" s="321"/>
      <c r="AT62" s="321"/>
      <c r="AU62" s="321"/>
      <c r="AV62" s="321"/>
      <c r="AW62" s="321"/>
      <c r="AX62" s="322"/>
      <c r="AY62" s="330"/>
      <c r="AZ62" s="331"/>
      <c r="BA62" s="331"/>
      <c r="BB62" s="331"/>
      <c r="BC62" s="331"/>
      <c r="BD62" s="331"/>
      <c r="BE62" s="331"/>
      <c r="BF62" s="331"/>
      <c r="BG62" s="331"/>
      <c r="BH62" s="331"/>
      <c r="BI62" s="331"/>
      <c r="BJ62" s="331"/>
      <c r="BK62" s="331"/>
      <c r="BL62" s="331"/>
      <c r="BM62" s="331"/>
      <c r="BN62" s="331"/>
      <c r="BO62" s="331"/>
      <c r="BP62" s="331"/>
      <c r="BQ62" s="331"/>
      <c r="BR62" s="331"/>
      <c r="BS62" s="331"/>
      <c r="BT62" s="331"/>
      <c r="BU62" s="331"/>
      <c r="BV62" s="331"/>
      <c r="BW62" s="331"/>
      <c r="BX62" s="331"/>
      <c r="BY62" s="331"/>
      <c r="BZ62" s="331"/>
      <c r="CA62" s="331"/>
      <c r="CB62" s="331"/>
      <c r="CC62" s="331"/>
      <c r="CD62" s="331"/>
      <c r="CE62" s="331"/>
      <c r="CF62" s="331"/>
      <c r="CG62" s="331"/>
      <c r="CH62" s="332"/>
      <c r="CI62" s="511"/>
      <c r="CJ62" s="512"/>
      <c r="CK62" s="512"/>
      <c r="CL62" s="512"/>
      <c r="CM62" s="512"/>
      <c r="CN62" s="512"/>
      <c r="CO62" s="512"/>
      <c r="CP62" s="512"/>
      <c r="CQ62" s="512"/>
      <c r="CR62" s="512"/>
      <c r="CS62" s="512"/>
      <c r="CT62" s="513"/>
      <c r="CU62" s="336"/>
      <c r="CV62" s="337"/>
      <c r="CW62" s="337"/>
      <c r="CX62" s="337"/>
      <c r="CY62" s="337"/>
      <c r="CZ62" s="337"/>
      <c r="DA62" s="337"/>
      <c r="DB62" s="326"/>
      <c r="DC62" s="326"/>
      <c r="DD62" s="326"/>
      <c r="DE62" s="326"/>
      <c r="DF62" s="326"/>
      <c r="DG62" s="326"/>
      <c r="DH62" s="326"/>
      <c r="DI62" s="326"/>
      <c r="DJ62" s="326"/>
      <c r="DK62" s="326"/>
      <c r="DL62" s="326"/>
      <c r="DM62" s="326"/>
      <c r="DN62" s="326"/>
      <c r="DO62" s="326"/>
      <c r="DP62" s="328"/>
      <c r="DQ62" s="336"/>
      <c r="DR62" s="337"/>
      <c r="DS62" s="337"/>
      <c r="DT62" s="337"/>
      <c r="DU62" s="337"/>
      <c r="DV62" s="337"/>
      <c r="DW62" s="337"/>
      <c r="DX62" s="337"/>
      <c r="DY62" s="337"/>
      <c r="DZ62" s="337"/>
      <c r="EA62" s="338"/>
      <c r="EB62" s="516">
        <f>IF(OR(AND(EW80&gt;=16,EW80&lt;=18),AND(EW80&gt;=23,EW80&lt;=69)),33,IF(AND(EW80&gt;=19,EW80&lt;=22),45,IF(AND(EW80&gt;=70,DQ62="同居",OR(CI62="父",CI62="母",CI62="祖父",CI62="祖母",CI62="義父",CI62="義母")),45,IF(EW80&gt;=70,38,0))))</f>
        <v>0</v>
      </c>
      <c r="EC62" s="517"/>
      <c r="ED62" s="517"/>
      <c r="EE62" s="517"/>
      <c r="EF62" s="517"/>
      <c r="EG62" s="517"/>
      <c r="EH62" s="517"/>
      <c r="EI62" s="517"/>
      <c r="EJ62" s="517"/>
      <c r="EK62" s="517"/>
      <c r="EL62" s="553" t="s">
        <v>38</v>
      </c>
      <c r="EM62" s="553"/>
      <c r="EN62" s="554"/>
      <c r="EV62" s="447"/>
      <c r="EW62" s="449"/>
      <c r="EX62" s="447"/>
      <c r="EY62" s="449"/>
    </row>
    <row r="63" spans="2:168" s="120" customFormat="1" ht="8.25" customHeight="1" thickBot="1" x14ac:dyDescent="0.2">
      <c r="B63" s="482"/>
      <c r="C63" s="482"/>
      <c r="D63" s="482"/>
      <c r="E63" s="482"/>
      <c r="F63" s="482"/>
      <c r="G63" s="482"/>
      <c r="H63" s="482"/>
      <c r="I63" s="482"/>
      <c r="J63" s="482"/>
      <c r="K63" s="482"/>
      <c r="L63" s="482"/>
      <c r="M63" s="482"/>
      <c r="N63" s="482"/>
      <c r="O63" s="482"/>
      <c r="P63" s="482"/>
      <c r="Q63" s="482"/>
      <c r="R63" s="482"/>
      <c r="S63" s="482"/>
      <c r="T63" s="482"/>
      <c r="U63" s="482"/>
      <c r="V63" s="482"/>
      <c r="W63" s="482"/>
      <c r="X63" s="482"/>
      <c r="Y63" s="482"/>
      <c r="Z63" s="482"/>
      <c r="AA63" s="569"/>
      <c r="AB63" s="570"/>
      <c r="AC63" s="570"/>
      <c r="AD63" s="570"/>
      <c r="AE63" s="570"/>
      <c r="AF63" s="570"/>
      <c r="AG63" s="570"/>
      <c r="AH63" s="570"/>
      <c r="AI63" s="570"/>
      <c r="AJ63" s="570"/>
      <c r="AK63" s="570"/>
      <c r="AL63" s="570"/>
      <c r="AM63" s="570"/>
      <c r="AN63" s="570"/>
      <c r="AO63" s="570"/>
      <c r="AP63" s="570"/>
      <c r="AQ63" s="570"/>
      <c r="AR63" s="570"/>
      <c r="AS63" s="570"/>
      <c r="AT63" s="570"/>
      <c r="AU63" s="570"/>
      <c r="AV63" s="570"/>
      <c r="AW63" s="570"/>
      <c r="AX63" s="571"/>
      <c r="AY63" s="333"/>
      <c r="AZ63" s="334"/>
      <c r="BA63" s="334"/>
      <c r="BB63" s="334"/>
      <c r="BC63" s="334"/>
      <c r="BD63" s="334"/>
      <c r="BE63" s="334"/>
      <c r="BF63" s="334"/>
      <c r="BG63" s="334"/>
      <c r="BH63" s="334"/>
      <c r="BI63" s="334"/>
      <c r="BJ63" s="334"/>
      <c r="BK63" s="334"/>
      <c r="BL63" s="334"/>
      <c r="BM63" s="334"/>
      <c r="BN63" s="334"/>
      <c r="BO63" s="334"/>
      <c r="BP63" s="334"/>
      <c r="BQ63" s="334"/>
      <c r="BR63" s="334"/>
      <c r="BS63" s="334"/>
      <c r="BT63" s="334"/>
      <c r="BU63" s="334"/>
      <c r="BV63" s="334"/>
      <c r="BW63" s="334"/>
      <c r="BX63" s="334"/>
      <c r="BY63" s="334"/>
      <c r="BZ63" s="334"/>
      <c r="CA63" s="334"/>
      <c r="CB63" s="334"/>
      <c r="CC63" s="334"/>
      <c r="CD63" s="334"/>
      <c r="CE63" s="334"/>
      <c r="CF63" s="334"/>
      <c r="CG63" s="334"/>
      <c r="CH63" s="335"/>
      <c r="CI63" s="565"/>
      <c r="CJ63" s="566"/>
      <c r="CK63" s="566"/>
      <c r="CL63" s="566"/>
      <c r="CM63" s="566"/>
      <c r="CN63" s="566"/>
      <c r="CO63" s="566"/>
      <c r="CP63" s="566"/>
      <c r="CQ63" s="566"/>
      <c r="CR63" s="566"/>
      <c r="CS63" s="566"/>
      <c r="CT63" s="567"/>
      <c r="CU63" s="520"/>
      <c r="CV63" s="521"/>
      <c r="CW63" s="521"/>
      <c r="CX63" s="521"/>
      <c r="CY63" s="521"/>
      <c r="CZ63" s="521"/>
      <c r="DA63" s="521"/>
      <c r="DB63" s="496"/>
      <c r="DC63" s="496"/>
      <c r="DD63" s="496"/>
      <c r="DE63" s="496"/>
      <c r="DF63" s="496"/>
      <c r="DG63" s="496"/>
      <c r="DH63" s="496"/>
      <c r="DI63" s="496"/>
      <c r="DJ63" s="496"/>
      <c r="DK63" s="496"/>
      <c r="DL63" s="496"/>
      <c r="DM63" s="496"/>
      <c r="DN63" s="496"/>
      <c r="DO63" s="496"/>
      <c r="DP63" s="497"/>
      <c r="DQ63" s="520"/>
      <c r="DR63" s="521"/>
      <c r="DS63" s="521"/>
      <c r="DT63" s="521"/>
      <c r="DU63" s="521"/>
      <c r="DV63" s="521"/>
      <c r="DW63" s="521"/>
      <c r="DX63" s="521"/>
      <c r="DY63" s="521"/>
      <c r="DZ63" s="521"/>
      <c r="EA63" s="522"/>
      <c r="EB63" s="518"/>
      <c r="EC63" s="519"/>
      <c r="ED63" s="519"/>
      <c r="EE63" s="519"/>
      <c r="EF63" s="519"/>
      <c r="EG63" s="519"/>
      <c r="EH63" s="519"/>
      <c r="EI63" s="519"/>
      <c r="EJ63" s="519"/>
      <c r="EK63" s="519"/>
      <c r="EL63" s="560"/>
      <c r="EM63" s="560"/>
      <c r="EN63" s="561"/>
      <c r="EV63" s="447" t="s">
        <v>300</v>
      </c>
      <c r="EW63" s="449">
        <f>IF(AND(AI52&gt;0,OR(BD52="愛護A",BD52="身体1級",BD52="身体2級",BD52="精神1級",BD52="要介護4",BD52="要介護5")),300000,0)</f>
        <v>0</v>
      </c>
      <c r="EX63" s="447" t="s">
        <v>301</v>
      </c>
      <c r="EY63" s="449">
        <f>IF(AND(BW52&gt;0,OR(CS52="愛護A",CS52="身体1級",CS52="身体2級",CS52="精神1級",CS52="要介護4",CS52="要介護5")),300000,0)</f>
        <v>0</v>
      </c>
      <c r="FH63" s="457"/>
      <c r="FI63" s="457"/>
      <c r="FJ63" s="457"/>
      <c r="FK63" s="457"/>
      <c r="FL63" s="457"/>
    </row>
    <row r="64" spans="2:168" s="120" customFormat="1" ht="8.25" customHeight="1" thickTop="1" x14ac:dyDescent="0.15">
      <c r="B64" s="484" t="s">
        <v>216</v>
      </c>
      <c r="C64" s="485"/>
      <c r="D64" s="485"/>
      <c r="E64" s="485"/>
      <c r="F64" s="485"/>
      <c r="G64" s="485"/>
      <c r="H64" s="485"/>
      <c r="I64" s="485"/>
      <c r="J64" s="485"/>
      <c r="K64" s="485"/>
      <c r="L64" s="485"/>
      <c r="M64" s="485"/>
      <c r="N64" s="485"/>
      <c r="O64" s="485"/>
      <c r="P64" s="485"/>
      <c r="Q64" s="485"/>
      <c r="R64" s="485"/>
      <c r="S64" s="485"/>
      <c r="T64" s="485"/>
      <c r="U64" s="485"/>
      <c r="V64" s="485"/>
      <c r="W64" s="485"/>
      <c r="X64" s="485"/>
      <c r="Y64" s="485"/>
      <c r="Z64" s="486"/>
      <c r="AA64" s="493"/>
      <c r="AB64" s="494"/>
      <c r="AC64" s="494"/>
      <c r="AD64" s="494"/>
      <c r="AE64" s="494"/>
      <c r="AF64" s="494"/>
      <c r="AG64" s="494"/>
      <c r="AH64" s="494"/>
      <c r="AI64" s="494"/>
      <c r="AJ64" s="494"/>
      <c r="AK64" s="494"/>
      <c r="AL64" s="494"/>
      <c r="AM64" s="494"/>
      <c r="AN64" s="494"/>
      <c r="AO64" s="494"/>
      <c r="AP64" s="494"/>
      <c r="AQ64" s="494"/>
      <c r="AR64" s="494"/>
      <c r="AS64" s="494"/>
      <c r="AT64" s="494"/>
      <c r="AU64" s="494"/>
      <c r="AV64" s="494"/>
      <c r="AW64" s="494"/>
      <c r="AX64" s="495"/>
      <c r="AY64" s="366"/>
      <c r="AZ64" s="367"/>
      <c r="BA64" s="367"/>
      <c r="BB64" s="367"/>
      <c r="BC64" s="367"/>
      <c r="BD64" s="367"/>
      <c r="BE64" s="367"/>
      <c r="BF64" s="367"/>
      <c r="BG64" s="367"/>
      <c r="BH64" s="367"/>
      <c r="BI64" s="367"/>
      <c r="BJ64" s="367"/>
      <c r="BK64" s="367"/>
      <c r="BL64" s="367"/>
      <c r="BM64" s="367"/>
      <c r="BN64" s="367"/>
      <c r="BO64" s="367"/>
      <c r="BP64" s="367"/>
      <c r="BQ64" s="367"/>
      <c r="BR64" s="367"/>
      <c r="BS64" s="367"/>
      <c r="BT64" s="367"/>
      <c r="BU64" s="367"/>
      <c r="BV64" s="367"/>
      <c r="BW64" s="367"/>
      <c r="BX64" s="367"/>
      <c r="BY64" s="367"/>
      <c r="BZ64" s="367"/>
      <c r="CA64" s="367"/>
      <c r="CB64" s="367"/>
      <c r="CC64" s="367"/>
      <c r="CD64" s="367"/>
      <c r="CE64" s="367"/>
      <c r="CF64" s="367"/>
      <c r="CG64" s="367"/>
      <c r="CH64" s="368"/>
      <c r="CI64" s="369"/>
      <c r="CJ64" s="370"/>
      <c r="CK64" s="370"/>
      <c r="CL64" s="370"/>
      <c r="CM64" s="370"/>
      <c r="CN64" s="370"/>
      <c r="CO64" s="370"/>
      <c r="CP64" s="370"/>
      <c r="CQ64" s="370"/>
      <c r="CR64" s="370"/>
      <c r="CS64" s="370"/>
      <c r="CT64" s="371"/>
      <c r="CU64" s="514"/>
      <c r="CV64" s="515"/>
      <c r="CW64" s="515"/>
      <c r="CX64" s="515"/>
      <c r="CY64" s="515"/>
      <c r="CZ64" s="515"/>
      <c r="DA64" s="515"/>
      <c r="DB64" s="558"/>
      <c r="DC64" s="558"/>
      <c r="DD64" s="558"/>
      <c r="DE64" s="558"/>
      <c r="DF64" s="558"/>
      <c r="DG64" s="558"/>
      <c r="DH64" s="558"/>
      <c r="DI64" s="558"/>
      <c r="DJ64" s="558"/>
      <c r="DK64" s="558"/>
      <c r="DL64" s="558"/>
      <c r="DM64" s="558"/>
      <c r="DN64" s="558"/>
      <c r="DO64" s="558"/>
      <c r="DP64" s="558"/>
      <c r="DQ64" s="514"/>
      <c r="DR64" s="515"/>
      <c r="DS64" s="515"/>
      <c r="DT64" s="515"/>
      <c r="DU64" s="515"/>
      <c r="DV64" s="515"/>
      <c r="DW64" s="515"/>
      <c r="DX64" s="515"/>
      <c r="DY64" s="515"/>
      <c r="DZ64" s="515"/>
      <c r="EA64" s="559"/>
      <c r="EB64" s="562"/>
      <c r="EC64" s="563"/>
      <c r="ED64" s="563"/>
      <c r="EE64" s="563"/>
      <c r="EF64" s="563"/>
      <c r="EG64" s="563"/>
      <c r="EH64" s="563"/>
      <c r="EI64" s="563"/>
      <c r="EJ64" s="563"/>
      <c r="EK64" s="563"/>
      <c r="EL64" s="563"/>
      <c r="EM64" s="563"/>
      <c r="EN64" s="564"/>
      <c r="EV64" s="447"/>
      <c r="EW64" s="449"/>
      <c r="EX64" s="447"/>
      <c r="EY64" s="449"/>
      <c r="FH64" s="457"/>
      <c r="FI64" s="457"/>
      <c r="FJ64" s="457"/>
      <c r="FK64" s="457"/>
      <c r="FL64" s="457"/>
    </row>
    <row r="65" spans="2:167" s="120" customFormat="1" ht="8.25" customHeight="1" thickBot="1" x14ac:dyDescent="0.2">
      <c r="B65" s="487"/>
      <c r="C65" s="488"/>
      <c r="D65" s="488"/>
      <c r="E65" s="488"/>
      <c r="F65" s="488"/>
      <c r="G65" s="488"/>
      <c r="H65" s="488"/>
      <c r="I65" s="488"/>
      <c r="J65" s="488"/>
      <c r="K65" s="488"/>
      <c r="L65" s="488"/>
      <c r="M65" s="488"/>
      <c r="N65" s="488"/>
      <c r="O65" s="488"/>
      <c r="P65" s="488"/>
      <c r="Q65" s="488"/>
      <c r="R65" s="488"/>
      <c r="S65" s="488"/>
      <c r="T65" s="488"/>
      <c r="U65" s="488"/>
      <c r="V65" s="488"/>
      <c r="W65" s="488"/>
      <c r="X65" s="488"/>
      <c r="Y65" s="488"/>
      <c r="Z65" s="489"/>
      <c r="AA65" s="323"/>
      <c r="AB65" s="324"/>
      <c r="AC65" s="324"/>
      <c r="AD65" s="324"/>
      <c r="AE65" s="324"/>
      <c r="AF65" s="324"/>
      <c r="AG65" s="324"/>
      <c r="AH65" s="324"/>
      <c r="AI65" s="324"/>
      <c r="AJ65" s="324"/>
      <c r="AK65" s="324"/>
      <c r="AL65" s="324"/>
      <c r="AM65" s="324"/>
      <c r="AN65" s="324"/>
      <c r="AO65" s="324"/>
      <c r="AP65" s="324"/>
      <c r="AQ65" s="324"/>
      <c r="AR65" s="324"/>
      <c r="AS65" s="324"/>
      <c r="AT65" s="324"/>
      <c r="AU65" s="324"/>
      <c r="AV65" s="324"/>
      <c r="AW65" s="324"/>
      <c r="AX65" s="325"/>
      <c r="AY65" s="333"/>
      <c r="AZ65" s="334"/>
      <c r="BA65" s="334"/>
      <c r="BB65" s="334"/>
      <c r="BC65" s="334"/>
      <c r="BD65" s="334"/>
      <c r="BE65" s="334"/>
      <c r="BF65" s="334"/>
      <c r="BG65" s="334"/>
      <c r="BH65" s="334"/>
      <c r="BI65" s="334"/>
      <c r="BJ65" s="334"/>
      <c r="BK65" s="334"/>
      <c r="BL65" s="334"/>
      <c r="BM65" s="334"/>
      <c r="BN65" s="334"/>
      <c r="BO65" s="334"/>
      <c r="BP65" s="334"/>
      <c r="BQ65" s="334"/>
      <c r="BR65" s="334"/>
      <c r="BS65" s="334"/>
      <c r="BT65" s="334"/>
      <c r="BU65" s="334"/>
      <c r="BV65" s="334"/>
      <c r="BW65" s="334"/>
      <c r="BX65" s="334"/>
      <c r="BY65" s="334"/>
      <c r="BZ65" s="334"/>
      <c r="CA65" s="334"/>
      <c r="CB65" s="334"/>
      <c r="CC65" s="334"/>
      <c r="CD65" s="334"/>
      <c r="CE65" s="334"/>
      <c r="CF65" s="334"/>
      <c r="CG65" s="334"/>
      <c r="CH65" s="335"/>
      <c r="CI65" s="372"/>
      <c r="CJ65" s="373"/>
      <c r="CK65" s="373"/>
      <c r="CL65" s="373"/>
      <c r="CM65" s="373"/>
      <c r="CN65" s="373"/>
      <c r="CO65" s="373"/>
      <c r="CP65" s="373"/>
      <c r="CQ65" s="373"/>
      <c r="CR65" s="373"/>
      <c r="CS65" s="373"/>
      <c r="CT65" s="374"/>
      <c r="CU65" s="339"/>
      <c r="CV65" s="340"/>
      <c r="CW65" s="340"/>
      <c r="CX65" s="340"/>
      <c r="CY65" s="340"/>
      <c r="CZ65" s="340"/>
      <c r="DA65" s="340"/>
      <c r="DB65" s="327"/>
      <c r="DC65" s="327"/>
      <c r="DD65" s="327"/>
      <c r="DE65" s="327"/>
      <c r="DF65" s="327"/>
      <c r="DG65" s="327"/>
      <c r="DH65" s="327"/>
      <c r="DI65" s="327"/>
      <c r="DJ65" s="327"/>
      <c r="DK65" s="327"/>
      <c r="DL65" s="327"/>
      <c r="DM65" s="327"/>
      <c r="DN65" s="327"/>
      <c r="DO65" s="327"/>
      <c r="DP65" s="327"/>
      <c r="DQ65" s="339"/>
      <c r="DR65" s="340"/>
      <c r="DS65" s="340"/>
      <c r="DT65" s="340"/>
      <c r="DU65" s="340"/>
      <c r="DV65" s="340"/>
      <c r="DW65" s="340"/>
      <c r="DX65" s="340"/>
      <c r="DY65" s="340"/>
      <c r="DZ65" s="340"/>
      <c r="EA65" s="341"/>
      <c r="EB65" s="526"/>
      <c r="EC65" s="527"/>
      <c r="ED65" s="527"/>
      <c r="EE65" s="527"/>
      <c r="EF65" s="527"/>
      <c r="EG65" s="527"/>
      <c r="EH65" s="527"/>
      <c r="EI65" s="527"/>
      <c r="EJ65" s="527"/>
      <c r="EK65" s="527"/>
      <c r="EL65" s="527"/>
      <c r="EM65" s="527"/>
      <c r="EN65" s="528"/>
      <c r="EV65" s="447" t="s">
        <v>302</v>
      </c>
      <c r="EW65" s="449">
        <f>IF(AND(EW63&gt;0,BK52="(同)"),230000,0)</f>
        <v>0</v>
      </c>
      <c r="EX65" s="447" t="s">
        <v>303</v>
      </c>
      <c r="EY65" s="449">
        <f>IF(AND(EY63&gt;0,CZ52="(同)"),230000,0)</f>
        <v>0</v>
      </c>
    </row>
    <row r="66" spans="2:167" s="120" customFormat="1" ht="8.25" customHeight="1" x14ac:dyDescent="0.15">
      <c r="B66" s="487"/>
      <c r="C66" s="488"/>
      <c r="D66" s="488"/>
      <c r="E66" s="488"/>
      <c r="F66" s="488"/>
      <c r="G66" s="488"/>
      <c r="H66" s="488"/>
      <c r="I66" s="488"/>
      <c r="J66" s="488"/>
      <c r="K66" s="488"/>
      <c r="L66" s="488"/>
      <c r="M66" s="488"/>
      <c r="N66" s="488"/>
      <c r="O66" s="488"/>
      <c r="P66" s="488"/>
      <c r="Q66" s="488"/>
      <c r="R66" s="488"/>
      <c r="S66" s="488"/>
      <c r="T66" s="488"/>
      <c r="U66" s="488"/>
      <c r="V66" s="488"/>
      <c r="W66" s="488"/>
      <c r="X66" s="488"/>
      <c r="Y66" s="488"/>
      <c r="Z66" s="489"/>
      <c r="AA66" s="320"/>
      <c r="AB66" s="321"/>
      <c r="AC66" s="321"/>
      <c r="AD66" s="321"/>
      <c r="AE66" s="321"/>
      <c r="AF66" s="321"/>
      <c r="AG66" s="321"/>
      <c r="AH66" s="321"/>
      <c r="AI66" s="321"/>
      <c r="AJ66" s="321"/>
      <c r="AK66" s="321"/>
      <c r="AL66" s="321"/>
      <c r="AM66" s="321"/>
      <c r="AN66" s="321"/>
      <c r="AO66" s="321"/>
      <c r="AP66" s="321"/>
      <c r="AQ66" s="321"/>
      <c r="AR66" s="321"/>
      <c r="AS66" s="321"/>
      <c r="AT66" s="321"/>
      <c r="AU66" s="321"/>
      <c r="AV66" s="321"/>
      <c r="AW66" s="321"/>
      <c r="AX66" s="322"/>
      <c r="AY66" s="330"/>
      <c r="AZ66" s="331"/>
      <c r="BA66" s="331"/>
      <c r="BB66" s="331"/>
      <c r="BC66" s="331"/>
      <c r="BD66" s="331"/>
      <c r="BE66" s="331"/>
      <c r="BF66" s="331"/>
      <c r="BG66" s="331"/>
      <c r="BH66" s="331"/>
      <c r="BI66" s="331"/>
      <c r="BJ66" s="331"/>
      <c r="BK66" s="331"/>
      <c r="BL66" s="331"/>
      <c r="BM66" s="331"/>
      <c r="BN66" s="331"/>
      <c r="BO66" s="331"/>
      <c r="BP66" s="331"/>
      <c r="BQ66" s="331"/>
      <c r="BR66" s="331"/>
      <c r="BS66" s="331"/>
      <c r="BT66" s="331"/>
      <c r="BU66" s="331"/>
      <c r="BV66" s="331"/>
      <c r="BW66" s="331"/>
      <c r="BX66" s="331"/>
      <c r="BY66" s="331"/>
      <c r="BZ66" s="331"/>
      <c r="CA66" s="331"/>
      <c r="CB66" s="331"/>
      <c r="CC66" s="331"/>
      <c r="CD66" s="331"/>
      <c r="CE66" s="331"/>
      <c r="CF66" s="331"/>
      <c r="CG66" s="331"/>
      <c r="CH66" s="332"/>
      <c r="CI66" s="511"/>
      <c r="CJ66" s="512"/>
      <c r="CK66" s="512"/>
      <c r="CL66" s="512"/>
      <c r="CM66" s="512"/>
      <c r="CN66" s="512"/>
      <c r="CO66" s="512"/>
      <c r="CP66" s="512"/>
      <c r="CQ66" s="512"/>
      <c r="CR66" s="512"/>
      <c r="CS66" s="512"/>
      <c r="CT66" s="513"/>
      <c r="CU66" s="514"/>
      <c r="CV66" s="515"/>
      <c r="CW66" s="515"/>
      <c r="CX66" s="515"/>
      <c r="CY66" s="515"/>
      <c r="CZ66" s="515"/>
      <c r="DA66" s="515"/>
      <c r="DB66" s="326"/>
      <c r="DC66" s="326"/>
      <c r="DD66" s="326"/>
      <c r="DE66" s="326"/>
      <c r="DF66" s="326"/>
      <c r="DG66" s="326"/>
      <c r="DH66" s="326"/>
      <c r="DI66" s="326"/>
      <c r="DJ66" s="326"/>
      <c r="DK66" s="326"/>
      <c r="DL66" s="326"/>
      <c r="DM66" s="326"/>
      <c r="DN66" s="326"/>
      <c r="DO66" s="326"/>
      <c r="DP66" s="326"/>
      <c r="DQ66" s="336"/>
      <c r="DR66" s="337"/>
      <c r="DS66" s="337"/>
      <c r="DT66" s="337"/>
      <c r="DU66" s="337"/>
      <c r="DV66" s="337"/>
      <c r="DW66" s="337"/>
      <c r="DX66" s="337"/>
      <c r="DY66" s="337"/>
      <c r="DZ66" s="337"/>
      <c r="EA66" s="338"/>
      <c r="EB66" s="523"/>
      <c r="EC66" s="524"/>
      <c r="ED66" s="524"/>
      <c r="EE66" s="524"/>
      <c r="EF66" s="524"/>
      <c r="EG66" s="524"/>
      <c r="EH66" s="524"/>
      <c r="EI66" s="524"/>
      <c r="EJ66" s="524"/>
      <c r="EK66" s="524"/>
      <c r="EL66" s="524"/>
      <c r="EM66" s="524"/>
      <c r="EN66" s="525"/>
      <c r="EV66" s="447"/>
      <c r="EW66" s="449"/>
      <c r="EX66" s="447"/>
      <c r="EY66" s="449"/>
      <c r="FB66" s="465" t="s">
        <v>585</v>
      </c>
      <c r="FH66" s="240"/>
    </row>
    <row r="67" spans="2:167" s="120" customFormat="1" ht="8.25" customHeight="1" thickBot="1" x14ac:dyDescent="0.2">
      <c r="B67" s="487"/>
      <c r="C67" s="488"/>
      <c r="D67" s="488"/>
      <c r="E67" s="488"/>
      <c r="F67" s="488"/>
      <c r="G67" s="488"/>
      <c r="H67" s="488"/>
      <c r="I67" s="488"/>
      <c r="J67" s="488"/>
      <c r="K67" s="488"/>
      <c r="L67" s="488"/>
      <c r="M67" s="488"/>
      <c r="N67" s="488"/>
      <c r="O67" s="488"/>
      <c r="P67" s="488"/>
      <c r="Q67" s="488"/>
      <c r="R67" s="488"/>
      <c r="S67" s="488"/>
      <c r="T67" s="488"/>
      <c r="U67" s="488"/>
      <c r="V67" s="488"/>
      <c r="W67" s="488"/>
      <c r="X67" s="488"/>
      <c r="Y67" s="488"/>
      <c r="Z67" s="489"/>
      <c r="AA67" s="323"/>
      <c r="AB67" s="324"/>
      <c r="AC67" s="324"/>
      <c r="AD67" s="324"/>
      <c r="AE67" s="324"/>
      <c r="AF67" s="324"/>
      <c r="AG67" s="324"/>
      <c r="AH67" s="324"/>
      <c r="AI67" s="324"/>
      <c r="AJ67" s="324"/>
      <c r="AK67" s="324"/>
      <c r="AL67" s="324"/>
      <c r="AM67" s="324"/>
      <c r="AN67" s="324"/>
      <c r="AO67" s="324"/>
      <c r="AP67" s="324"/>
      <c r="AQ67" s="324"/>
      <c r="AR67" s="324"/>
      <c r="AS67" s="324"/>
      <c r="AT67" s="324"/>
      <c r="AU67" s="324"/>
      <c r="AV67" s="324"/>
      <c r="AW67" s="324"/>
      <c r="AX67" s="325"/>
      <c r="AY67" s="333"/>
      <c r="AZ67" s="334"/>
      <c r="BA67" s="334"/>
      <c r="BB67" s="334"/>
      <c r="BC67" s="334"/>
      <c r="BD67" s="334"/>
      <c r="BE67" s="334"/>
      <c r="BF67" s="334"/>
      <c r="BG67" s="334"/>
      <c r="BH67" s="334"/>
      <c r="BI67" s="334"/>
      <c r="BJ67" s="334"/>
      <c r="BK67" s="334"/>
      <c r="BL67" s="334"/>
      <c r="BM67" s="334"/>
      <c r="BN67" s="334"/>
      <c r="BO67" s="334"/>
      <c r="BP67" s="334"/>
      <c r="BQ67" s="334"/>
      <c r="BR67" s="334"/>
      <c r="BS67" s="334"/>
      <c r="BT67" s="334"/>
      <c r="BU67" s="334"/>
      <c r="BV67" s="334"/>
      <c r="BW67" s="334"/>
      <c r="BX67" s="334"/>
      <c r="BY67" s="334"/>
      <c r="BZ67" s="334"/>
      <c r="CA67" s="334"/>
      <c r="CB67" s="334"/>
      <c r="CC67" s="334"/>
      <c r="CD67" s="334"/>
      <c r="CE67" s="334"/>
      <c r="CF67" s="334"/>
      <c r="CG67" s="334"/>
      <c r="CH67" s="335"/>
      <c r="CI67" s="372"/>
      <c r="CJ67" s="373"/>
      <c r="CK67" s="373"/>
      <c r="CL67" s="373"/>
      <c r="CM67" s="373"/>
      <c r="CN67" s="373"/>
      <c r="CO67" s="373"/>
      <c r="CP67" s="373"/>
      <c r="CQ67" s="373"/>
      <c r="CR67" s="373"/>
      <c r="CS67" s="373"/>
      <c r="CT67" s="374"/>
      <c r="CU67" s="339"/>
      <c r="CV67" s="340"/>
      <c r="CW67" s="340"/>
      <c r="CX67" s="340"/>
      <c r="CY67" s="340"/>
      <c r="CZ67" s="340"/>
      <c r="DA67" s="340"/>
      <c r="DB67" s="327"/>
      <c r="DC67" s="327"/>
      <c r="DD67" s="327"/>
      <c r="DE67" s="327"/>
      <c r="DF67" s="327"/>
      <c r="DG67" s="327"/>
      <c r="DH67" s="327"/>
      <c r="DI67" s="327"/>
      <c r="DJ67" s="327"/>
      <c r="DK67" s="327"/>
      <c r="DL67" s="327"/>
      <c r="DM67" s="327"/>
      <c r="DN67" s="327"/>
      <c r="DO67" s="327"/>
      <c r="DP67" s="327"/>
      <c r="DQ67" s="339"/>
      <c r="DR67" s="340"/>
      <c r="DS67" s="340"/>
      <c r="DT67" s="340"/>
      <c r="DU67" s="340"/>
      <c r="DV67" s="340"/>
      <c r="DW67" s="340"/>
      <c r="DX67" s="340"/>
      <c r="DY67" s="340"/>
      <c r="DZ67" s="340"/>
      <c r="EA67" s="341"/>
      <c r="EB67" s="526"/>
      <c r="EC67" s="527"/>
      <c r="ED67" s="527"/>
      <c r="EE67" s="527"/>
      <c r="EF67" s="527"/>
      <c r="EG67" s="527"/>
      <c r="EH67" s="527"/>
      <c r="EI67" s="527"/>
      <c r="EJ67" s="527"/>
      <c r="EK67" s="527"/>
      <c r="EL67" s="527"/>
      <c r="EM67" s="527"/>
      <c r="EN67" s="528"/>
      <c r="EV67" s="450" t="s">
        <v>591</v>
      </c>
      <c r="EW67" s="450"/>
      <c r="EX67" s="283"/>
      <c r="EY67" s="283"/>
      <c r="EZ67" s="283"/>
      <c r="FB67" s="466"/>
      <c r="FH67" s="240"/>
    </row>
    <row r="68" spans="2:167" s="120" customFormat="1" ht="8.25" customHeight="1" thickBot="1" x14ac:dyDescent="0.2">
      <c r="B68" s="487"/>
      <c r="C68" s="488"/>
      <c r="D68" s="488"/>
      <c r="E68" s="488"/>
      <c r="F68" s="488"/>
      <c r="G68" s="488"/>
      <c r="H68" s="488"/>
      <c r="I68" s="488"/>
      <c r="J68" s="488"/>
      <c r="K68" s="488"/>
      <c r="L68" s="488"/>
      <c r="M68" s="488"/>
      <c r="N68" s="488"/>
      <c r="O68" s="488"/>
      <c r="P68" s="488"/>
      <c r="Q68" s="488"/>
      <c r="R68" s="488"/>
      <c r="S68" s="488"/>
      <c r="T68" s="488"/>
      <c r="U68" s="488"/>
      <c r="V68" s="488"/>
      <c r="W68" s="488"/>
      <c r="X68" s="488"/>
      <c r="Y68" s="488"/>
      <c r="Z68" s="489"/>
      <c r="AA68" s="320"/>
      <c r="AB68" s="321"/>
      <c r="AC68" s="321"/>
      <c r="AD68" s="321"/>
      <c r="AE68" s="321"/>
      <c r="AF68" s="321"/>
      <c r="AG68" s="321"/>
      <c r="AH68" s="321"/>
      <c r="AI68" s="321"/>
      <c r="AJ68" s="321"/>
      <c r="AK68" s="321"/>
      <c r="AL68" s="321"/>
      <c r="AM68" s="321"/>
      <c r="AN68" s="321"/>
      <c r="AO68" s="321"/>
      <c r="AP68" s="321"/>
      <c r="AQ68" s="321"/>
      <c r="AR68" s="321"/>
      <c r="AS68" s="321"/>
      <c r="AT68" s="321"/>
      <c r="AU68" s="321"/>
      <c r="AV68" s="321"/>
      <c r="AW68" s="321"/>
      <c r="AX68" s="322"/>
      <c r="AY68" s="330"/>
      <c r="AZ68" s="331"/>
      <c r="BA68" s="331"/>
      <c r="BB68" s="331"/>
      <c r="BC68" s="331"/>
      <c r="BD68" s="331"/>
      <c r="BE68" s="331"/>
      <c r="BF68" s="331"/>
      <c r="BG68" s="331"/>
      <c r="BH68" s="331"/>
      <c r="BI68" s="331"/>
      <c r="BJ68" s="331"/>
      <c r="BK68" s="331"/>
      <c r="BL68" s="331"/>
      <c r="BM68" s="331"/>
      <c r="BN68" s="331"/>
      <c r="BO68" s="331"/>
      <c r="BP68" s="331"/>
      <c r="BQ68" s="331"/>
      <c r="BR68" s="331"/>
      <c r="BS68" s="331"/>
      <c r="BT68" s="331"/>
      <c r="BU68" s="331"/>
      <c r="BV68" s="331"/>
      <c r="BW68" s="331"/>
      <c r="BX68" s="331"/>
      <c r="BY68" s="331"/>
      <c r="BZ68" s="331"/>
      <c r="CA68" s="331"/>
      <c r="CB68" s="331"/>
      <c r="CC68" s="331"/>
      <c r="CD68" s="331"/>
      <c r="CE68" s="331"/>
      <c r="CF68" s="331"/>
      <c r="CG68" s="331"/>
      <c r="CH68" s="332"/>
      <c r="CI68" s="511"/>
      <c r="CJ68" s="512"/>
      <c r="CK68" s="512"/>
      <c r="CL68" s="512"/>
      <c r="CM68" s="512"/>
      <c r="CN68" s="512"/>
      <c r="CO68" s="512"/>
      <c r="CP68" s="512"/>
      <c r="CQ68" s="512"/>
      <c r="CR68" s="512"/>
      <c r="CS68" s="512"/>
      <c r="CT68" s="513"/>
      <c r="CU68" s="514"/>
      <c r="CV68" s="515"/>
      <c r="CW68" s="515"/>
      <c r="CX68" s="515"/>
      <c r="CY68" s="515"/>
      <c r="CZ68" s="515"/>
      <c r="DA68" s="515"/>
      <c r="DB68" s="326"/>
      <c r="DC68" s="326"/>
      <c r="DD68" s="326"/>
      <c r="DE68" s="326"/>
      <c r="DF68" s="326"/>
      <c r="DG68" s="326"/>
      <c r="DH68" s="326"/>
      <c r="DI68" s="326"/>
      <c r="DJ68" s="326"/>
      <c r="DK68" s="326"/>
      <c r="DL68" s="326"/>
      <c r="DM68" s="326"/>
      <c r="DN68" s="326"/>
      <c r="DO68" s="326"/>
      <c r="DP68" s="326"/>
      <c r="DQ68" s="336"/>
      <c r="DR68" s="337"/>
      <c r="DS68" s="337"/>
      <c r="DT68" s="337"/>
      <c r="DU68" s="337"/>
      <c r="DV68" s="337"/>
      <c r="DW68" s="337"/>
      <c r="DX68" s="337"/>
      <c r="DY68" s="337"/>
      <c r="DZ68" s="337"/>
      <c r="EA68" s="338"/>
      <c r="EB68" s="523"/>
      <c r="EC68" s="524"/>
      <c r="ED68" s="524"/>
      <c r="EE68" s="524"/>
      <c r="EF68" s="524"/>
      <c r="EG68" s="524"/>
      <c r="EH68" s="524"/>
      <c r="EI68" s="524"/>
      <c r="EJ68" s="524"/>
      <c r="EK68" s="524"/>
      <c r="EL68" s="524"/>
      <c r="EM68" s="524"/>
      <c r="EN68" s="525"/>
      <c r="EV68" s="450"/>
      <c r="EW68" s="450"/>
      <c r="EX68" s="283"/>
      <c r="EY68" s="283"/>
      <c r="EZ68" s="283"/>
      <c r="FB68" s="464" t="s">
        <v>582</v>
      </c>
      <c r="FC68" s="462" t="s">
        <v>583</v>
      </c>
      <c r="FD68" s="460" t="s">
        <v>584</v>
      </c>
      <c r="FE68" s="458" t="s">
        <v>598</v>
      </c>
      <c r="FF68" s="208"/>
      <c r="FG68" s="70"/>
      <c r="FH68" s="240"/>
    </row>
    <row r="69" spans="2:167" s="120" customFormat="1" ht="8.25" customHeight="1" x14ac:dyDescent="0.15">
      <c r="B69" s="490"/>
      <c r="C69" s="491"/>
      <c r="D69" s="491"/>
      <c r="E69" s="491"/>
      <c r="F69" s="491"/>
      <c r="G69" s="491"/>
      <c r="H69" s="491"/>
      <c r="I69" s="491"/>
      <c r="J69" s="491"/>
      <c r="K69" s="491"/>
      <c r="L69" s="491"/>
      <c r="M69" s="491"/>
      <c r="N69" s="491"/>
      <c r="O69" s="491"/>
      <c r="P69" s="491"/>
      <c r="Q69" s="491"/>
      <c r="R69" s="491"/>
      <c r="S69" s="491"/>
      <c r="T69" s="491"/>
      <c r="U69" s="491"/>
      <c r="V69" s="491"/>
      <c r="W69" s="491"/>
      <c r="X69" s="491"/>
      <c r="Y69" s="491"/>
      <c r="Z69" s="492"/>
      <c r="AA69" s="323"/>
      <c r="AB69" s="324"/>
      <c r="AC69" s="324"/>
      <c r="AD69" s="324"/>
      <c r="AE69" s="324"/>
      <c r="AF69" s="324"/>
      <c r="AG69" s="324"/>
      <c r="AH69" s="324"/>
      <c r="AI69" s="324"/>
      <c r="AJ69" s="324"/>
      <c r="AK69" s="324"/>
      <c r="AL69" s="324"/>
      <c r="AM69" s="324"/>
      <c r="AN69" s="324"/>
      <c r="AO69" s="324"/>
      <c r="AP69" s="324"/>
      <c r="AQ69" s="324"/>
      <c r="AR69" s="324"/>
      <c r="AS69" s="324"/>
      <c r="AT69" s="324"/>
      <c r="AU69" s="324"/>
      <c r="AV69" s="324"/>
      <c r="AW69" s="324"/>
      <c r="AX69" s="325"/>
      <c r="AY69" s="333"/>
      <c r="AZ69" s="334"/>
      <c r="BA69" s="334"/>
      <c r="BB69" s="334"/>
      <c r="BC69" s="334"/>
      <c r="BD69" s="334"/>
      <c r="BE69" s="334"/>
      <c r="BF69" s="334"/>
      <c r="BG69" s="334"/>
      <c r="BH69" s="334"/>
      <c r="BI69" s="334"/>
      <c r="BJ69" s="334"/>
      <c r="BK69" s="334"/>
      <c r="BL69" s="334"/>
      <c r="BM69" s="334"/>
      <c r="BN69" s="334"/>
      <c r="BO69" s="334"/>
      <c r="BP69" s="334"/>
      <c r="BQ69" s="334"/>
      <c r="BR69" s="334"/>
      <c r="BS69" s="334"/>
      <c r="BT69" s="334"/>
      <c r="BU69" s="334"/>
      <c r="BV69" s="334"/>
      <c r="BW69" s="334"/>
      <c r="BX69" s="334"/>
      <c r="BY69" s="334"/>
      <c r="BZ69" s="334"/>
      <c r="CA69" s="334"/>
      <c r="CB69" s="334"/>
      <c r="CC69" s="334"/>
      <c r="CD69" s="334"/>
      <c r="CE69" s="334"/>
      <c r="CF69" s="334"/>
      <c r="CG69" s="334"/>
      <c r="CH69" s="335"/>
      <c r="CI69" s="372"/>
      <c r="CJ69" s="373"/>
      <c r="CK69" s="373"/>
      <c r="CL69" s="373"/>
      <c r="CM69" s="373"/>
      <c r="CN69" s="373"/>
      <c r="CO69" s="373"/>
      <c r="CP69" s="373"/>
      <c r="CQ69" s="373"/>
      <c r="CR69" s="373"/>
      <c r="CS69" s="373"/>
      <c r="CT69" s="374"/>
      <c r="CU69" s="339"/>
      <c r="CV69" s="340"/>
      <c r="CW69" s="340"/>
      <c r="CX69" s="340"/>
      <c r="CY69" s="340"/>
      <c r="CZ69" s="340"/>
      <c r="DA69" s="340"/>
      <c r="DB69" s="327"/>
      <c r="DC69" s="327"/>
      <c r="DD69" s="327"/>
      <c r="DE69" s="327"/>
      <c r="DF69" s="327"/>
      <c r="DG69" s="327"/>
      <c r="DH69" s="327"/>
      <c r="DI69" s="327"/>
      <c r="DJ69" s="327"/>
      <c r="DK69" s="327"/>
      <c r="DL69" s="327"/>
      <c r="DM69" s="327"/>
      <c r="DN69" s="327"/>
      <c r="DO69" s="327"/>
      <c r="DP69" s="327"/>
      <c r="DQ69" s="339"/>
      <c r="DR69" s="340"/>
      <c r="DS69" s="340"/>
      <c r="DT69" s="340"/>
      <c r="DU69" s="340"/>
      <c r="DV69" s="340"/>
      <c r="DW69" s="340"/>
      <c r="DX69" s="340"/>
      <c r="DY69" s="340"/>
      <c r="DZ69" s="340"/>
      <c r="EA69" s="341"/>
      <c r="EB69" s="526"/>
      <c r="EC69" s="527"/>
      <c r="ED69" s="527"/>
      <c r="EE69" s="527"/>
      <c r="EF69" s="527"/>
      <c r="EG69" s="527"/>
      <c r="EH69" s="527"/>
      <c r="EI69" s="527"/>
      <c r="EJ69" s="527"/>
      <c r="EK69" s="527"/>
      <c r="EL69" s="527"/>
      <c r="EM69" s="527"/>
      <c r="EN69" s="528"/>
      <c r="EV69" s="447" t="s">
        <v>289</v>
      </c>
      <c r="EW69" s="448">
        <f>IF(AND(CA53="明治"),1,IF(AND(CA53="大正"),2,IF(AND(CA53="昭和"),3,IF(AND(CA53="平成"),4,IF(AND(CA53=""),0)))))</f>
        <v>0</v>
      </c>
      <c r="EX69" s="448">
        <f>IF(AND(CA53&gt;0,CI53&gt;0,CP53&gt;0,CW53&gt;0),EW69&amp;IF(CI53&lt;=9,0,"")&amp;CI53&amp;IF(CP53&lt;=9,0,"")&amp;CP53&amp;IF(CW53&lt;=9,0,"")&amp;CW53,0)</f>
        <v>0</v>
      </c>
      <c r="EY69" s="467">
        <f>VALUE(EX69)</f>
        <v>0</v>
      </c>
      <c r="EZ69" s="465" t="s">
        <v>586</v>
      </c>
      <c r="FB69" s="464"/>
      <c r="FC69" s="463"/>
      <c r="FD69" s="461"/>
      <c r="FE69" s="459"/>
      <c r="FF69" s="208"/>
      <c r="FG69" s="70"/>
      <c r="FH69" s="240"/>
    </row>
    <row r="70" spans="2:167" s="120" customFormat="1" ht="16.5" customHeight="1" thickBot="1" x14ac:dyDescent="0.2">
      <c r="B70" s="533" t="s">
        <v>698</v>
      </c>
      <c r="C70" s="534"/>
      <c r="D70" s="534"/>
      <c r="E70" s="534"/>
      <c r="F70" s="534"/>
      <c r="G70" s="534"/>
      <c r="H70" s="534"/>
      <c r="I70" s="534"/>
      <c r="J70" s="534"/>
      <c r="K70" s="534"/>
      <c r="L70" s="534"/>
      <c r="M70" s="534"/>
      <c r="N70" s="534"/>
      <c r="O70" s="534"/>
      <c r="P70" s="534"/>
      <c r="Q70" s="534"/>
      <c r="R70" s="534"/>
      <c r="S70" s="534"/>
      <c r="T70" s="534"/>
      <c r="U70" s="534"/>
      <c r="V70" s="534"/>
      <c r="W70" s="534"/>
      <c r="X70" s="534"/>
      <c r="Y70" s="534"/>
      <c r="Z70" s="534"/>
      <c r="AA70" s="534"/>
      <c r="AB70" s="534"/>
      <c r="AC70" s="534"/>
      <c r="AD70" s="534"/>
      <c r="AE70" s="534"/>
      <c r="AF70" s="534"/>
      <c r="AG70" s="534"/>
      <c r="AH70" s="534"/>
      <c r="AI70" s="534"/>
      <c r="AJ70" s="534"/>
      <c r="AK70" s="534"/>
      <c r="AL70" s="534"/>
      <c r="AM70" s="534"/>
      <c r="AN70" s="534"/>
      <c r="AO70" s="534"/>
      <c r="AP70" s="534"/>
      <c r="AQ70" s="534"/>
      <c r="AR70" s="534"/>
      <c r="AS70" s="534"/>
      <c r="AT70" s="534"/>
      <c r="AU70" s="534"/>
      <c r="AV70" s="534"/>
      <c r="AW70" s="534"/>
      <c r="AX70" s="534"/>
      <c r="AY70" s="534"/>
      <c r="AZ70" s="534"/>
      <c r="BA70" s="534"/>
      <c r="BB70" s="534"/>
      <c r="BC70" s="534"/>
      <c r="BD70" s="534"/>
      <c r="BE70" s="534"/>
      <c r="BF70" s="534"/>
      <c r="BG70" s="534"/>
      <c r="BH70" s="534"/>
      <c r="BI70" s="534"/>
      <c r="BJ70" s="534"/>
      <c r="BK70" s="534"/>
      <c r="BL70" s="534"/>
      <c r="BM70" s="534"/>
      <c r="BN70" s="534"/>
      <c r="BO70" s="534"/>
      <c r="BP70" s="534"/>
      <c r="BQ70" s="534"/>
      <c r="BR70" s="534"/>
      <c r="BS70" s="534"/>
      <c r="BT70" s="534"/>
      <c r="BU70" s="534"/>
      <c r="BV70" s="534"/>
      <c r="BW70" s="534"/>
      <c r="BX70" s="534"/>
      <c r="BY70" s="534"/>
      <c r="BZ70" s="534"/>
      <c r="CA70" s="534"/>
      <c r="CB70" s="534"/>
      <c r="CC70" s="534"/>
      <c r="CD70" s="534"/>
      <c r="CE70" s="534"/>
      <c r="CF70" s="534"/>
      <c r="CG70" s="534"/>
      <c r="CH70" s="535"/>
      <c r="CI70" s="442" t="s">
        <v>39</v>
      </c>
      <c r="CJ70" s="443"/>
      <c r="CK70" s="443"/>
      <c r="CL70" s="443"/>
      <c r="CM70" s="443"/>
      <c r="CN70" s="443"/>
      <c r="CO70" s="443"/>
      <c r="CP70" s="443"/>
      <c r="CQ70" s="443"/>
      <c r="CR70" s="443"/>
      <c r="CS70" s="443"/>
      <c r="CT70" s="443"/>
      <c r="CU70" s="443"/>
      <c r="CV70" s="443"/>
      <c r="CW70" s="443"/>
      <c r="CX70" s="443"/>
      <c r="CY70" s="443"/>
      <c r="CZ70" s="443"/>
      <c r="DA70" s="443"/>
      <c r="DB70" s="443"/>
      <c r="DC70" s="444"/>
      <c r="DD70" s="536" t="s">
        <v>660</v>
      </c>
      <c r="DE70" s="537"/>
      <c r="DF70" s="537"/>
      <c r="DG70" s="537"/>
      <c r="DH70" s="538"/>
      <c r="DI70" s="544">
        <f>IF(AND(EX76="ok",EX78="ok",EX80="ok",EX82="ok",EX83="ok",EX84="ok"),EZ76+EZ78+EZ80,"入力が正しくありません")</f>
        <v>0</v>
      </c>
      <c r="DJ70" s="545"/>
      <c r="DK70" s="545"/>
      <c r="DL70" s="545"/>
      <c r="DM70" s="545"/>
      <c r="DN70" s="545"/>
      <c r="DO70" s="545"/>
      <c r="DP70" s="545"/>
      <c r="DQ70" s="545"/>
      <c r="DR70" s="545"/>
      <c r="DS70" s="545"/>
      <c r="DT70" s="545"/>
      <c r="DU70" s="545"/>
      <c r="DV70" s="545"/>
      <c r="DW70" s="545"/>
      <c r="DX70" s="545"/>
      <c r="DY70" s="545"/>
      <c r="DZ70" s="545"/>
      <c r="EA70" s="545"/>
      <c r="EB70" s="545"/>
      <c r="EC70" s="545"/>
      <c r="ED70" s="545"/>
      <c r="EE70" s="545"/>
      <c r="EF70" s="545"/>
      <c r="EG70" s="545"/>
      <c r="EH70" s="545"/>
      <c r="EI70" s="545"/>
      <c r="EJ70" s="545"/>
      <c r="EK70" s="545"/>
      <c r="EL70" s="405" t="s">
        <v>8</v>
      </c>
      <c r="EM70" s="405"/>
      <c r="EN70" s="406"/>
      <c r="EV70" s="447"/>
      <c r="EW70" s="448"/>
      <c r="EX70" s="448"/>
      <c r="EY70" s="467"/>
      <c r="EZ70" s="466"/>
      <c r="FB70" s="203" t="str">
        <f>IF(EW25&lt;=9000000,"●","×")</f>
        <v>●</v>
      </c>
      <c r="FC70" s="204" t="str">
        <f>IF(AND(9000001&lt;=EW25,EW25&lt;=9500000),"●","×")</f>
        <v>×</v>
      </c>
      <c r="FD70" s="204" t="str">
        <f>IF(AND(9500001&lt;=EW25,EW25&lt;=10000000),"●","×")</f>
        <v>×</v>
      </c>
      <c r="FE70" s="205" t="str">
        <f>IF(EW25&gt;=10000000,"●","×")</f>
        <v>×</v>
      </c>
      <c r="FF70" s="209"/>
      <c r="FG70" s="70"/>
      <c r="FH70" s="70"/>
      <c r="FI70" s="70"/>
      <c r="FJ70" s="70"/>
      <c r="FK70" s="70"/>
    </row>
    <row r="71" spans="2:167" s="120" customFormat="1" ht="16.5" customHeight="1" thickBot="1" x14ac:dyDescent="0.2">
      <c r="B71" s="442" t="s">
        <v>40</v>
      </c>
      <c r="C71" s="443"/>
      <c r="D71" s="443"/>
      <c r="E71" s="443"/>
      <c r="F71" s="443"/>
      <c r="G71" s="443"/>
      <c r="H71" s="443"/>
      <c r="I71" s="443"/>
      <c r="J71" s="443"/>
      <c r="K71" s="443"/>
      <c r="L71" s="443"/>
      <c r="M71" s="443"/>
      <c r="N71" s="443"/>
      <c r="O71" s="443"/>
      <c r="P71" s="443"/>
      <c r="Q71" s="443"/>
      <c r="R71" s="443"/>
      <c r="S71" s="443"/>
      <c r="T71" s="443"/>
      <c r="U71" s="443"/>
      <c r="V71" s="443"/>
      <c r="W71" s="443"/>
      <c r="X71" s="443"/>
      <c r="Y71" s="443"/>
      <c r="Z71" s="444"/>
      <c r="AA71" s="529" t="s">
        <v>619</v>
      </c>
      <c r="AB71" s="530"/>
      <c r="AC71" s="530"/>
      <c r="AD71" s="530"/>
      <c r="AE71" s="530"/>
      <c r="AF71" s="530"/>
      <c r="AG71" s="530"/>
      <c r="AH71" s="530"/>
      <c r="AI71" s="530"/>
      <c r="AJ71" s="530"/>
      <c r="AK71" s="530"/>
      <c r="AL71" s="530"/>
      <c r="AM71" s="530"/>
      <c r="AN71" s="530"/>
      <c r="AO71" s="530"/>
      <c r="AP71" s="530"/>
      <c r="AQ71" s="530"/>
      <c r="AR71" s="530"/>
      <c r="AS71" s="530"/>
      <c r="AT71" s="530"/>
      <c r="AU71" s="530"/>
      <c r="AV71" s="530"/>
      <c r="AW71" s="530"/>
      <c r="AX71" s="530"/>
      <c r="AY71" s="530"/>
      <c r="AZ71" s="530"/>
      <c r="BA71" s="530"/>
      <c r="BB71" s="530"/>
      <c r="BC71" s="530"/>
      <c r="BD71" s="530"/>
      <c r="BE71" s="530"/>
      <c r="BF71" s="530"/>
      <c r="BG71" s="530"/>
      <c r="BH71" s="530"/>
      <c r="BI71" s="530"/>
      <c r="BJ71" s="530"/>
      <c r="BK71" s="530"/>
      <c r="BL71" s="530"/>
      <c r="BM71" s="530"/>
      <c r="BN71" s="530"/>
      <c r="BO71" s="530"/>
      <c r="BP71" s="530"/>
      <c r="BQ71" s="530"/>
      <c r="BR71" s="530"/>
      <c r="BS71" s="530"/>
      <c r="BT71" s="530"/>
      <c r="BU71" s="530"/>
      <c r="BV71" s="530"/>
      <c r="BW71" s="530"/>
      <c r="BX71" s="530"/>
      <c r="BY71" s="530"/>
      <c r="BZ71" s="530"/>
      <c r="CA71" s="530"/>
      <c r="CB71" s="530"/>
      <c r="CC71" s="530"/>
      <c r="CD71" s="530"/>
      <c r="CE71" s="530"/>
      <c r="CF71" s="530"/>
      <c r="CG71" s="530"/>
      <c r="CH71" s="530"/>
      <c r="CI71" s="429"/>
      <c r="CJ71" s="429"/>
      <c r="CK71" s="429"/>
      <c r="CL71" s="429"/>
      <c r="CM71" s="429"/>
      <c r="CN71" s="429"/>
      <c r="CO71" s="429"/>
      <c r="CP71" s="429"/>
      <c r="CQ71" s="531"/>
      <c r="CR71" s="531"/>
      <c r="CS71" s="531"/>
      <c r="CT71" s="531"/>
      <c r="CU71" s="531"/>
      <c r="CV71" s="531"/>
      <c r="CW71" s="531"/>
      <c r="CX71" s="531"/>
      <c r="CY71" s="531"/>
      <c r="CZ71" s="531"/>
      <c r="DA71" s="531"/>
      <c r="DB71" s="531"/>
      <c r="DC71" s="532"/>
      <c r="DD71" s="536" t="s">
        <v>653</v>
      </c>
      <c r="DE71" s="537"/>
      <c r="DF71" s="537"/>
      <c r="DG71" s="537"/>
      <c r="DH71" s="538"/>
      <c r="DI71" s="539">
        <f>IF(EW88="","",EY88)</f>
        <v>430000</v>
      </c>
      <c r="DJ71" s="540"/>
      <c r="DK71" s="540"/>
      <c r="DL71" s="540"/>
      <c r="DM71" s="540"/>
      <c r="DN71" s="540"/>
      <c r="DO71" s="540"/>
      <c r="DP71" s="540"/>
      <c r="DQ71" s="540"/>
      <c r="DR71" s="540"/>
      <c r="DS71" s="540"/>
      <c r="DT71" s="540"/>
      <c r="DU71" s="540"/>
      <c r="DV71" s="540"/>
      <c r="DW71" s="540"/>
      <c r="DX71" s="540"/>
      <c r="DY71" s="540"/>
      <c r="DZ71" s="540"/>
      <c r="EA71" s="540"/>
      <c r="EB71" s="540"/>
      <c r="EC71" s="540"/>
      <c r="ED71" s="540"/>
      <c r="EE71" s="540"/>
      <c r="EF71" s="540"/>
      <c r="EG71" s="540"/>
      <c r="EH71" s="540"/>
      <c r="EI71" s="540"/>
      <c r="EJ71" s="540"/>
      <c r="EK71" s="540"/>
      <c r="EL71" s="541" t="s">
        <v>8</v>
      </c>
      <c r="EM71" s="542"/>
      <c r="EN71" s="543"/>
      <c r="EO71" s="70"/>
      <c r="EP71" s="70"/>
      <c r="EQ71" s="70"/>
      <c r="ER71" s="70"/>
      <c r="ES71" s="70"/>
      <c r="EV71" s="117" t="s">
        <v>290</v>
      </c>
      <c r="EW71" s="222">
        <v>3290101</v>
      </c>
      <c r="EX71" s="117"/>
      <c r="EY71" s="201" t="s">
        <v>506</v>
      </c>
      <c r="EZ71" s="206"/>
      <c r="FA71" s="202"/>
      <c r="FB71" s="207"/>
      <c r="FC71" s="207"/>
      <c r="FD71" s="207"/>
      <c r="FE71" s="235"/>
      <c r="FF71" s="206"/>
      <c r="FG71" s="206"/>
      <c r="FH71" s="206"/>
      <c r="FI71" s="206"/>
      <c r="FJ71" s="206"/>
      <c r="FK71" s="206"/>
    </row>
    <row r="72" spans="2:167" s="245" customFormat="1" ht="16.5" customHeight="1" x14ac:dyDescent="0.15">
      <c r="B72" s="498" t="s">
        <v>21</v>
      </c>
      <c r="C72" s="499"/>
      <c r="D72" s="499"/>
      <c r="E72" s="499"/>
      <c r="F72" s="499"/>
      <c r="G72" s="499"/>
      <c r="H72" s="499"/>
      <c r="I72" s="499"/>
      <c r="J72" s="499"/>
      <c r="K72" s="499"/>
      <c r="L72" s="499"/>
      <c r="M72" s="499"/>
      <c r="N72" s="499"/>
      <c r="O72" s="499"/>
      <c r="P72" s="499"/>
      <c r="Q72" s="499"/>
      <c r="R72" s="499"/>
      <c r="S72" s="499"/>
      <c r="T72" s="499"/>
      <c r="U72" s="499"/>
      <c r="V72" s="499"/>
      <c r="W72" s="499"/>
      <c r="X72" s="499"/>
      <c r="Y72" s="499"/>
      <c r="Z72" s="500"/>
      <c r="AA72" s="376" t="s">
        <v>16</v>
      </c>
      <c r="AB72" s="376"/>
      <c r="AC72" s="376"/>
      <c r="AD72" s="376"/>
      <c r="AE72" s="376"/>
      <c r="AF72" s="376"/>
      <c r="AG72" s="376"/>
      <c r="AH72" s="376"/>
      <c r="AI72" s="376"/>
      <c r="AJ72" s="376"/>
      <c r="AK72" s="376"/>
      <c r="AL72" s="376"/>
      <c r="AM72" s="376"/>
      <c r="AN72" s="377" t="s">
        <v>17</v>
      </c>
      <c r="AO72" s="377"/>
      <c r="AP72" s="377"/>
      <c r="AQ72" s="377"/>
      <c r="AR72" s="377"/>
      <c r="AS72" s="377"/>
      <c r="AT72" s="377"/>
      <c r="AU72" s="377"/>
      <c r="AV72" s="377"/>
      <c r="AW72" s="377"/>
      <c r="AX72" s="377"/>
      <c r="AY72" s="377"/>
      <c r="AZ72" s="376" t="s">
        <v>20</v>
      </c>
      <c r="BA72" s="376"/>
      <c r="BB72" s="376"/>
      <c r="BC72" s="376"/>
      <c r="BD72" s="376"/>
      <c r="BE72" s="376"/>
      <c r="BF72" s="376"/>
      <c r="BG72" s="376"/>
      <c r="BH72" s="376"/>
      <c r="BI72" s="376"/>
      <c r="BJ72" s="376"/>
      <c r="BK72" s="376"/>
      <c r="BL72" s="376" t="s">
        <v>19</v>
      </c>
      <c r="BM72" s="376"/>
      <c r="BN72" s="376"/>
      <c r="BO72" s="376"/>
      <c r="BP72" s="376"/>
      <c r="BQ72" s="376"/>
      <c r="BR72" s="376"/>
      <c r="BS72" s="376"/>
      <c r="BT72" s="376"/>
      <c r="BU72" s="376"/>
      <c r="BV72" s="376"/>
      <c r="BW72" s="376"/>
      <c r="BX72" s="376"/>
      <c r="BY72" s="376"/>
      <c r="BZ72" s="376"/>
      <c r="CA72" s="377" t="s">
        <v>18</v>
      </c>
      <c r="CB72" s="377"/>
      <c r="CC72" s="377"/>
      <c r="CD72" s="377"/>
      <c r="CE72" s="377"/>
      <c r="CF72" s="377"/>
      <c r="CG72" s="377"/>
      <c r="CH72" s="377"/>
      <c r="CI72" s="377"/>
      <c r="CJ72" s="377"/>
      <c r="CK72" s="377"/>
      <c r="CL72" s="377"/>
      <c r="CM72" s="377"/>
      <c r="CN72" s="377"/>
      <c r="CO72" s="377"/>
      <c r="CP72" s="546" t="s">
        <v>210</v>
      </c>
      <c r="CQ72" s="547"/>
      <c r="CR72" s="547"/>
      <c r="CS72" s="547"/>
      <c r="CT72" s="547"/>
      <c r="CU72" s="547"/>
      <c r="CV72" s="547"/>
      <c r="CW72" s="547"/>
      <c r="CX72" s="547"/>
      <c r="CY72" s="547"/>
      <c r="CZ72" s="547"/>
      <c r="DA72" s="547"/>
      <c r="DB72" s="547"/>
      <c r="DC72" s="548"/>
      <c r="DD72" s="384" t="s">
        <v>603</v>
      </c>
      <c r="DE72" s="385"/>
      <c r="DF72" s="385"/>
      <c r="DG72" s="385"/>
      <c r="DH72" s="386"/>
      <c r="DI72" s="390">
        <f>IF(AND(AA73&gt;0,AR73&gt;0,AV73&gt;0,AZ73&gt;0),EZ91,0)</f>
        <v>0</v>
      </c>
      <c r="DJ72" s="391"/>
      <c r="DK72" s="391"/>
      <c r="DL72" s="391"/>
      <c r="DM72" s="391"/>
      <c r="DN72" s="391"/>
      <c r="DO72" s="391"/>
      <c r="DP72" s="391"/>
      <c r="DQ72" s="391"/>
      <c r="DR72" s="391"/>
      <c r="DS72" s="391"/>
      <c r="DT72" s="391"/>
      <c r="DU72" s="391"/>
      <c r="DV72" s="391"/>
      <c r="DW72" s="391"/>
      <c r="DX72" s="391"/>
      <c r="DY72" s="391"/>
      <c r="DZ72" s="391"/>
      <c r="EA72" s="391"/>
      <c r="EB72" s="391"/>
      <c r="EC72" s="391"/>
      <c r="ED72" s="391"/>
      <c r="EE72" s="391"/>
      <c r="EF72" s="391"/>
      <c r="EG72" s="391"/>
      <c r="EH72" s="391"/>
      <c r="EI72" s="391"/>
      <c r="EJ72" s="391"/>
      <c r="EK72" s="391"/>
      <c r="EL72" s="394" t="s">
        <v>8</v>
      </c>
      <c r="EM72" s="394"/>
      <c r="EN72" s="395"/>
      <c r="EO72" s="70"/>
      <c r="EP72" s="70"/>
      <c r="EQ72" s="70"/>
      <c r="ER72" s="70"/>
      <c r="ES72" s="70"/>
      <c r="EV72" s="452" t="s">
        <v>304</v>
      </c>
      <c r="EW72" s="452"/>
      <c r="EX72" s="225" t="str">
        <f>IF(OR(AND(AI53&lt;&gt;"",AP54&lt;&gt;""),AND(AI53="",AP54="")),"ok","err")</f>
        <v>ok</v>
      </c>
      <c r="EY72" s="203" t="str">
        <f>IF(AND(AI53&gt;0,EX72="ok",EW25&lt;=9000000,EY69&gt;0),"●","×")</f>
        <v>×</v>
      </c>
      <c r="EZ72" s="204" t="str">
        <f>IF(AND(AI53&gt;0,EX72="ok",9000001&lt;=EW25,EW25&lt;=9500000,EY69&gt;0),"●","×")</f>
        <v>×</v>
      </c>
      <c r="FA72" s="205" t="str">
        <f>IF(AND(AI53&gt;0,EX72="ok",9500001&lt;=EW25,EW25&lt;=10000000,EY69&gt;0),"●","×")</f>
        <v>×</v>
      </c>
      <c r="FB72" s="206"/>
      <c r="FC72" s="206"/>
      <c r="FD72" s="206"/>
      <c r="FE72" s="206"/>
      <c r="FF72" s="206"/>
      <c r="FG72" s="206"/>
      <c r="FH72" s="206"/>
      <c r="FI72" s="206"/>
      <c r="FJ72" s="206"/>
      <c r="FK72" s="206"/>
    </row>
    <row r="73" spans="2:167" s="245" customFormat="1" ht="16.5" customHeight="1" x14ac:dyDescent="0.15">
      <c r="B73" s="501" t="s">
        <v>22</v>
      </c>
      <c r="C73" s="502"/>
      <c r="D73" s="502"/>
      <c r="E73" s="502"/>
      <c r="F73" s="502"/>
      <c r="G73" s="502"/>
      <c r="H73" s="502"/>
      <c r="I73" s="502"/>
      <c r="J73" s="502"/>
      <c r="K73" s="502"/>
      <c r="L73" s="502"/>
      <c r="M73" s="502"/>
      <c r="N73" s="502"/>
      <c r="O73" s="502"/>
      <c r="P73" s="502"/>
      <c r="Q73" s="502"/>
      <c r="R73" s="502"/>
      <c r="S73" s="502"/>
      <c r="T73" s="502"/>
      <c r="U73" s="502"/>
      <c r="V73" s="502"/>
      <c r="W73" s="502"/>
      <c r="X73" s="502"/>
      <c r="Y73" s="502"/>
      <c r="Z73" s="503"/>
      <c r="AA73" s="549"/>
      <c r="AB73" s="550"/>
      <c r="AC73" s="550"/>
      <c r="AD73" s="550"/>
      <c r="AE73" s="550"/>
      <c r="AF73" s="550"/>
      <c r="AG73" s="550"/>
      <c r="AH73" s="550"/>
      <c r="AI73" s="550"/>
      <c r="AJ73" s="550"/>
      <c r="AK73" s="550"/>
      <c r="AL73" s="550"/>
      <c r="AM73" s="551"/>
      <c r="AN73" s="375"/>
      <c r="AO73" s="375"/>
      <c r="AP73" s="375"/>
      <c r="AQ73" s="375"/>
      <c r="AR73" s="375"/>
      <c r="AS73" s="375"/>
      <c r="AT73" s="375"/>
      <c r="AU73" s="375"/>
      <c r="AV73" s="375"/>
      <c r="AW73" s="375"/>
      <c r="AX73" s="375"/>
      <c r="AY73" s="375"/>
      <c r="AZ73" s="378"/>
      <c r="BA73" s="379"/>
      <c r="BB73" s="379"/>
      <c r="BC73" s="379"/>
      <c r="BD73" s="379"/>
      <c r="BE73" s="379"/>
      <c r="BF73" s="379"/>
      <c r="BG73" s="379"/>
      <c r="BH73" s="379"/>
      <c r="BI73" s="379"/>
      <c r="BJ73" s="379"/>
      <c r="BK73" s="380"/>
      <c r="BL73" s="407"/>
      <c r="BM73" s="408"/>
      <c r="BN73" s="408"/>
      <c r="BO73" s="408"/>
      <c r="BP73" s="408"/>
      <c r="BQ73" s="408"/>
      <c r="BR73" s="408"/>
      <c r="BS73" s="408"/>
      <c r="BT73" s="408"/>
      <c r="BU73" s="408"/>
      <c r="BV73" s="408"/>
      <c r="BW73" s="408"/>
      <c r="BX73" s="405" t="s">
        <v>8</v>
      </c>
      <c r="BY73" s="405"/>
      <c r="BZ73" s="406"/>
      <c r="CA73" s="407"/>
      <c r="CB73" s="408"/>
      <c r="CC73" s="408"/>
      <c r="CD73" s="408"/>
      <c r="CE73" s="408"/>
      <c r="CF73" s="408"/>
      <c r="CG73" s="408"/>
      <c r="CH73" s="408"/>
      <c r="CI73" s="408"/>
      <c r="CJ73" s="408"/>
      <c r="CK73" s="408"/>
      <c r="CL73" s="408"/>
      <c r="CM73" s="405" t="s">
        <v>8</v>
      </c>
      <c r="CN73" s="405"/>
      <c r="CO73" s="406"/>
      <c r="CP73" s="407"/>
      <c r="CQ73" s="408"/>
      <c r="CR73" s="408"/>
      <c r="CS73" s="408"/>
      <c r="CT73" s="408"/>
      <c r="CU73" s="408"/>
      <c r="CV73" s="408"/>
      <c r="CW73" s="408"/>
      <c r="CX73" s="408"/>
      <c r="CY73" s="408"/>
      <c r="CZ73" s="408"/>
      <c r="DA73" s="405" t="s">
        <v>8</v>
      </c>
      <c r="DB73" s="405"/>
      <c r="DC73" s="406"/>
      <c r="DD73" s="387"/>
      <c r="DE73" s="388"/>
      <c r="DF73" s="388"/>
      <c r="DG73" s="388"/>
      <c r="DH73" s="389"/>
      <c r="DI73" s="392"/>
      <c r="DJ73" s="393"/>
      <c r="DK73" s="393"/>
      <c r="DL73" s="393"/>
      <c r="DM73" s="393"/>
      <c r="DN73" s="393"/>
      <c r="DO73" s="393"/>
      <c r="DP73" s="393"/>
      <c r="DQ73" s="393"/>
      <c r="DR73" s="393"/>
      <c r="DS73" s="393"/>
      <c r="DT73" s="393"/>
      <c r="DU73" s="393"/>
      <c r="DV73" s="393"/>
      <c r="DW73" s="393"/>
      <c r="DX73" s="393"/>
      <c r="DY73" s="393"/>
      <c r="DZ73" s="393"/>
      <c r="EA73" s="393"/>
      <c r="EB73" s="393"/>
      <c r="EC73" s="393"/>
      <c r="ED73" s="393"/>
      <c r="EE73" s="393"/>
      <c r="EF73" s="393"/>
      <c r="EG73" s="393"/>
      <c r="EH73" s="393"/>
      <c r="EI73" s="393"/>
      <c r="EJ73" s="393"/>
      <c r="EK73" s="393"/>
      <c r="EL73" s="396"/>
      <c r="EM73" s="396"/>
      <c r="EN73" s="397"/>
      <c r="EO73" s="70"/>
      <c r="EP73" s="70"/>
      <c r="EQ73" s="70"/>
      <c r="ER73" s="70"/>
      <c r="ES73" s="70"/>
      <c r="EV73" s="241"/>
      <c r="EW73" s="3"/>
      <c r="EX73" s="241"/>
      <c r="EY73" s="453" t="s">
        <v>507</v>
      </c>
      <c r="EZ73" s="455" t="s">
        <v>508</v>
      </c>
      <c r="FA73" s="445" t="s">
        <v>509</v>
      </c>
      <c r="FB73" s="206"/>
      <c r="FC73" s="206"/>
      <c r="FD73" s="206"/>
      <c r="FE73" s="206"/>
      <c r="FF73" s="206"/>
      <c r="FG73" s="206"/>
      <c r="FH73" s="206"/>
      <c r="FI73" s="206"/>
      <c r="FJ73" s="206"/>
      <c r="FK73" s="206"/>
    </row>
    <row r="74" spans="2:167" s="245" customFormat="1" ht="16.5" customHeight="1" thickBot="1" x14ac:dyDescent="0.2">
      <c r="B74" s="425" t="s">
        <v>687</v>
      </c>
      <c r="C74" s="426"/>
      <c r="D74" s="426"/>
      <c r="E74" s="426"/>
      <c r="F74" s="426"/>
      <c r="G74" s="426"/>
      <c r="H74" s="426"/>
      <c r="I74" s="426"/>
      <c r="J74" s="426"/>
      <c r="K74" s="426"/>
      <c r="L74" s="426"/>
      <c r="M74" s="426"/>
      <c r="N74" s="426"/>
      <c r="O74" s="426"/>
      <c r="P74" s="426"/>
      <c r="Q74" s="426"/>
      <c r="R74" s="426"/>
      <c r="S74" s="426"/>
      <c r="T74" s="426"/>
      <c r="U74" s="426"/>
      <c r="V74" s="426"/>
      <c r="W74" s="426"/>
      <c r="X74" s="426"/>
      <c r="Y74" s="426"/>
      <c r="Z74" s="427"/>
      <c r="AA74" s="431" t="s">
        <v>277</v>
      </c>
      <c r="AB74" s="432"/>
      <c r="AC74" s="432"/>
      <c r="AD74" s="432"/>
      <c r="AE74" s="432"/>
      <c r="AF74" s="432"/>
      <c r="AG74" s="432"/>
      <c r="AH74" s="432"/>
      <c r="AI74" s="432"/>
      <c r="AJ74" s="432"/>
      <c r="AK74" s="432"/>
      <c r="AL74" s="432"/>
      <c r="AM74" s="432"/>
      <c r="AN74" s="432"/>
      <c r="AO74" s="432"/>
      <c r="AP74" s="432"/>
      <c r="AQ74" s="432"/>
      <c r="AR74" s="432"/>
      <c r="AS74" s="432"/>
      <c r="AT74" s="433"/>
      <c r="AU74" s="407"/>
      <c r="AV74" s="408"/>
      <c r="AW74" s="408"/>
      <c r="AX74" s="408"/>
      <c r="AY74" s="408"/>
      <c r="AZ74" s="408"/>
      <c r="BA74" s="408"/>
      <c r="BB74" s="408"/>
      <c r="BC74" s="408"/>
      <c r="BD74" s="408"/>
      <c r="BE74" s="408"/>
      <c r="BF74" s="408"/>
      <c r="BG74" s="408"/>
      <c r="BH74" s="408"/>
      <c r="BI74" s="408"/>
      <c r="BJ74" s="408"/>
      <c r="BK74" s="408"/>
      <c r="BL74" s="405" t="s">
        <v>8</v>
      </c>
      <c r="BM74" s="405"/>
      <c r="BN74" s="406"/>
      <c r="BO74" s="431" t="s">
        <v>18</v>
      </c>
      <c r="BP74" s="432"/>
      <c r="BQ74" s="432"/>
      <c r="BR74" s="432"/>
      <c r="BS74" s="432"/>
      <c r="BT74" s="432"/>
      <c r="BU74" s="432"/>
      <c r="BV74" s="432"/>
      <c r="BW74" s="432"/>
      <c r="BX74" s="432"/>
      <c r="BY74" s="432"/>
      <c r="BZ74" s="432"/>
      <c r="CA74" s="432"/>
      <c r="CB74" s="432"/>
      <c r="CC74" s="432"/>
      <c r="CD74" s="432"/>
      <c r="CE74" s="432"/>
      <c r="CF74" s="432"/>
      <c r="CG74" s="432"/>
      <c r="CH74" s="433"/>
      <c r="CI74" s="407"/>
      <c r="CJ74" s="408"/>
      <c r="CK74" s="408"/>
      <c r="CL74" s="408"/>
      <c r="CM74" s="408"/>
      <c r="CN74" s="408"/>
      <c r="CO74" s="408"/>
      <c r="CP74" s="408"/>
      <c r="CQ74" s="408"/>
      <c r="CR74" s="408"/>
      <c r="CS74" s="408"/>
      <c r="CT74" s="408"/>
      <c r="CU74" s="408"/>
      <c r="CV74" s="408"/>
      <c r="CW74" s="408"/>
      <c r="CX74" s="408"/>
      <c r="CY74" s="408"/>
      <c r="CZ74" s="408"/>
      <c r="DA74" s="434" t="s">
        <v>8</v>
      </c>
      <c r="DB74" s="434"/>
      <c r="DC74" s="435"/>
      <c r="DD74" s="384" t="s">
        <v>654</v>
      </c>
      <c r="DE74" s="385"/>
      <c r="DF74" s="385"/>
      <c r="DG74" s="385"/>
      <c r="DH74" s="386"/>
      <c r="DI74" s="390">
        <f>IF(AA75="",EY94,FA94)</f>
        <v>0</v>
      </c>
      <c r="DJ74" s="391"/>
      <c r="DK74" s="391"/>
      <c r="DL74" s="391"/>
      <c r="DM74" s="391"/>
      <c r="DN74" s="391"/>
      <c r="DO74" s="391"/>
      <c r="DP74" s="391"/>
      <c r="DQ74" s="391"/>
      <c r="DR74" s="391"/>
      <c r="DS74" s="391"/>
      <c r="DT74" s="391"/>
      <c r="DU74" s="391"/>
      <c r="DV74" s="391"/>
      <c r="DW74" s="391"/>
      <c r="DX74" s="391"/>
      <c r="DY74" s="391"/>
      <c r="DZ74" s="391"/>
      <c r="EA74" s="391"/>
      <c r="EB74" s="391"/>
      <c r="EC74" s="391"/>
      <c r="ED74" s="391"/>
      <c r="EE74" s="391"/>
      <c r="EF74" s="391"/>
      <c r="EG74" s="391"/>
      <c r="EH74" s="391"/>
      <c r="EI74" s="391"/>
      <c r="EJ74" s="391"/>
      <c r="EK74" s="391"/>
      <c r="EL74" s="394" t="s">
        <v>8</v>
      </c>
      <c r="EM74" s="394"/>
      <c r="EN74" s="395"/>
      <c r="EO74" s="70"/>
      <c r="EP74" s="70"/>
      <c r="EQ74" s="70"/>
      <c r="ER74" s="70"/>
      <c r="ES74" s="70"/>
      <c r="EV74" s="241"/>
      <c r="EW74" s="3"/>
      <c r="EX74" s="241"/>
      <c r="EY74" s="454"/>
      <c r="EZ74" s="456"/>
      <c r="FA74" s="446"/>
      <c r="FB74" s="206"/>
      <c r="FC74" s="206"/>
      <c r="FD74" s="206"/>
      <c r="FE74" s="206"/>
      <c r="FF74" s="206"/>
      <c r="FG74" s="206"/>
      <c r="FH74" s="206"/>
      <c r="FI74" s="206"/>
      <c r="FJ74" s="206"/>
      <c r="FK74" s="206"/>
    </row>
    <row r="75" spans="2:167" s="245" customFormat="1" ht="16.5" customHeight="1" thickBot="1" x14ac:dyDescent="0.2">
      <c r="B75" s="428"/>
      <c r="C75" s="429"/>
      <c r="D75" s="429"/>
      <c r="E75" s="429"/>
      <c r="F75" s="429"/>
      <c r="G75" s="429"/>
      <c r="H75" s="429"/>
      <c r="I75" s="429"/>
      <c r="J75" s="429"/>
      <c r="K75" s="429"/>
      <c r="L75" s="429"/>
      <c r="M75" s="429"/>
      <c r="N75" s="429"/>
      <c r="O75" s="429"/>
      <c r="P75" s="429"/>
      <c r="Q75" s="429"/>
      <c r="R75" s="429"/>
      <c r="S75" s="429"/>
      <c r="T75" s="429"/>
      <c r="U75" s="429"/>
      <c r="V75" s="429"/>
      <c r="W75" s="429"/>
      <c r="X75" s="429"/>
      <c r="Y75" s="429"/>
      <c r="Z75" s="430"/>
      <c r="AA75" s="436"/>
      <c r="AB75" s="437"/>
      <c r="AC75" s="437"/>
      <c r="AD75" s="438"/>
      <c r="AE75" s="439" t="s">
        <v>588</v>
      </c>
      <c r="AF75" s="440"/>
      <c r="AG75" s="440"/>
      <c r="AH75" s="440"/>
      <c r="AI75" s="440"/>
      <c r="AJ75" s="440"/>
      <c r="AK75" s="440"/>
      <c r="AL75" s="440"/>
      <c r="AM75" s="440"/>
      <c r="AN75" s="440"/>
      <c r="AO75" s="440"/>
      <c r="AP75" s="440"/>
      <c r="AQ75" s="440"/>
      <c r="AR75" s="440"/>
      <c r="AS75" s="440"/>
      <c r="AT75" s="440"/>
      <c r="AU75" s="440"/>
      <c r="AV75" s="440"/>
      <c r="AW75" s="440"/>
      <c r="AX75" s="440"/>
      <c r="AY75" s="440"/>
      <c r="AZ75" s="440"/>
      <c r="BA75" s="440"/>
      <c r="BB75" s="440"/>
      <c r="BC75" s="440"/>
      <c r="BD75" s="440"/>
      <c r="BE75" s="440"/>
      <c r="BF75" s="440"/>
      <c r="BG75" s="440"/>
      <c r="BH75" s="440"/>
      <c r="BI75" s="440"/>
      <c r="BJ75" s="440"/>
      <c r="BK75" s="440"/>
      <c r="BL75" s="440"/>
      <c r="BM75" s="440"/>
      <c r="BN75" s="441"/>
      <c r="BO75" s="442" t="s">
        <v>678</v>
      </c>
      <c r="BP75" s="443"/>
      <c r="BQ75" s="443"/>
      <c r="BR75" s="443"/>
      <c r="BS75" s="443"/>
      <c r="BT75" s="443"/>
      <c r="BU75" s="443"/>
      <c r="BV75" s="443"/>
      <c r="BW75" s="443"/>
      <c r="BX75" s="443"/>
      <c r="BY75" s="443"/>
      <c r="BZ75" s="443"/>
      <c r="CA75" s="443"/>
      <c r="CB75" s="443"/>
      <c r="CC75" s="443"/>
      <c r="CD75" s="443"/>
      <c r="CE75" s="443"/>
      <c r="CF75" s="443"/>
      <c r="CG75" s="443"/>
      <c r="CH75" s="443"/>
      <c r="CI75" s="443"/>
      <c r="CJ75" s="443"/>
      <c r="CK75" s="443"/>
      <c r="CL75" s="443"/>
      <c r="CM75" s="443"/>
      <c r="CN75" s="443"/>
      <c r="CO75" s="443"/>
      <c r="CP75" s="443"/>
      <c r="CQ75" s="443"/>
      <c r="CR75" s="443"/>
      <c r="CS75" s="443"/>
      <c r="CT75" s="443"/>
      <c r="CU75" s="443"/>
      <c r="CV75" s="443"/>
      <c r="CW75" s="443"/>
      <c r="CX75" s="443"/>
      <c r="CY75" s="443"/>
      <c r="CZ75" s="443"/>
      <c r="DA75" s="443"/>
      <c r="DB75" s="443"/>
      <c r="DC75" s="444"/>
      <c r="DD75" s="398"/>
      <c r="DE75" s="399"/>
      <c r="DF75" s="399"/>
      <c r="DG75" s="399"/>
      <c r="DH75" s="400"/>
      <c r="DI75" s="401"/>
      <c r="DJ75" s="402"/>
      <c r="DK75" s="402"/>
      <c r="DL75" s="402"/>
      <c r="DM75" s="402"/>
      <c r="DN75" s="402"/>
      <c r="DO75" s="402"/>
      <c r="DP75" s="402"/>
      <c r="DQ75" s="402"/>
      <c r="DR75" s="402"/>
      <c r="DS75" s="402"/>
      <c r="DT75" s="402"/>
      <c r="DU75" s="402"/>
      <c r="DV75" s="402"/>
      <c r="DW75" s="402"/>
      <c r="DX75" s="402"/>
      <c r="DY75" s="402"/>
      <c r="DZ75" s="402"/>
      <c r="EA75" s="402"/>
      <c r="EB75" s="402"/>
      <c r="EC75" s="402"/>
      <c r="ED75" s="402"/>
      <c r="EE75" s="402"/>
      <c r="EF75" s="402"/>
      <c r="EG75" s="402"/>
      <c r="EH75" s="402"/>
      <c r="EI75" s="402"/>
      <c r="EJ75" s="402"/>
      <c r="EK75" s="402"/>
      <c r="EL75" s="403"/>
      <c r="EM75" s="403"/>
      <c r="EN75" s="404"/>
      <c r="EO75" s="70"/>
      <c r="EP75" s="70"/>
      <c r="EQ75" s="70"/>
      <c r="ER75" s="70"/>
      <c r="ES75" s="70"/>
      <c r="EV75" s="241" t="s">
        <v>592</v>
      </c>
      <c r="EW75" s="3"/>
      <c r="EX75" s="244"/>
      <c r="EY75" s="206"/>
      <c r="EZ75" s="206"/>
      <c r="FA75" s="206"/>
      <c r="FB75" s="206"/>
      <c r="FC75" s="206"/>
      <c r="FD75" s="206"/>
      <c r="FE75" s="206"/>
      <c r="FF75" s="206"/>
      <c r="FG75" s="206"/>
      <c r="FH75" s="206"/>
      <c r="FI75" s="206"/>
      <c r="FJ75" s="206"/>
      <c r="FK75" s="206"/>
    </row>
    <row r="76" spans="2:167" s="120" customFormat="1" ht="8.25" customHeight="1" thickTop="1" x14ac:dyDescent="0.15">
      <c r="CI76" s="49"/>
      <c r="CJ76" s="127"/>
      <c r="CK76" s="127"/>
      <c r="CL76" s="90"/>
      <c r="CM76" s="90"/>
      <c r="CN76" s="90"/>
      <c r="CO76" s="90"/>
      <c r="CP76" s="90"/>
      <c r="CQ76" s="409" t="s">
        <v>41</v>
      </c>
      <c r="CR76" s="410"/>
      <c r="CS76" s="410"/>
      <c r="CT76" s="410"/>
      <c r="CU76" s="410"/>
      <c r="CV76" s="410"/>
      <c r="CW76" s="410"/>
      <c r="CX76" s="410"/>
      <c r="CY76" s="410"/>
      <c r="CZ76" s="410"/>
      <c r="DA76" s="410"/>
      <c r="DB76" s="410"/>
      <c r="DC76" s="411"/>
      <c r="DD76" s="415" t="s">
        <v>655</v>
      </c>
      <c r="DE76" s="416"/>
      <c r="DF76" s="416"/>
      <c r="DG76" s="416"/>
      <c r="DH76" s="417"/>
      <c r="DI76" s="418">
        <f>+DI44+DI45+DI48+DI49+DI50+DI51+DI52+DI54+DI56+DI70+DI71+DI72+DI74</f>
        <v>430000</v>
      </c>
      <c r="DJ76" s="419"/>
      <c r="DK76" s="419"/>
      <c r="DL76" s="419"/>
      <c r="DM76" s="419"/>
      <c r="DN76" s="419"/>
      <c r="DO76" s="419"/>
      <c r="DP76" s="419"/>
      <c r="DQ76" s="419"/>
      <c r="DR76" s="419"/>
      <c r="DS76" s="419"/>
      <c r="DT76" s="419"/>
      <c r="DU76" s="419"/>
      <c r="DV76" s="419"/>
      <c r="DW76" s="419"/>
      <c r="DX76" s="419"/>
      <c r="DY76" s="419"/>
      <c r="DZ76" s="419"/>
      <c r="EA76" s="419"/>
      <c r="EB76" s="419"/>
      <c r="EC76" s="419"/>
      <c r="ED76" s="419"/>
      <c r="EE76" s="419"/>
      <c r="EF76" s="419"/>
      <c r="EG76" s="419"/>
      <c r="EH76" s="419"/>
      <c r="EI76" s="419"/>
      <c r="EJ76" s="419"/>
      <c r="EK76" s="419"/>
      <c r="EL76" s="422" t="s">
        <v>8</v>
      </c>
      <c r="EM76" s="422"/>
      <c r="EN76" s="423"/>
      <c r="EO76" s="70"/>
      <c r="EP76" s="70"/>
      <c r="EQ76" s="70"/>
      <c r="ER76" s="70"/>
      <c r="ES76" s="70"/>
      <c r="EV76" s="381" t="s">
        <v>305</v>
      </c>
      <c r="EW76" s="382">
        <f>IF(AA58&gt;0,INT(DATEDIF(IF(AND(CU58="明治"),"m",IF(AND(CU58="大正"),"t",IF(AND(CU58="昭和"),"s",IF(AND(CU58="平成"),"h",""))))&amp;DB58&amp;"."&amp;DG58&amp;"."&amp;DL58,"H"&amp;EW85&amp;"."&amp;1&amp;"."&amp;1,"m")/12),0)</f>
        <v>0</v>
      </c>
      <c r="EX76" s="383" t="str">
        <f>IF(OR(AND(AA58&lt;&gt;"",AY58&lt;&gt;""),AND(AA58="",AY58="")),"ok","err")</f>
        <v>ok</v>
      </c>
      <c r="EY76" s="382" t="str">
        <f>EB58&amp;0&amp;0&amp;0&amp;0</f>
        <v>00000</v>
      </c>
      <c r="EZ76" s="382">
        <f>VALUE(EY76)</f>
        <v>0</v>
      </c>
      <c r="FA76" s="209"/>
      <c r="FF76" s="70"/>
      <c r="FG76" s="70"/>
      <c r="FH76" s="70"/>
      <c r="FI76" s="70"/>
      <c r="FJ76" s="70"/>
      <c r="FK76" s="70"/>
    </row>
    <row r="77" spans="2:167" s="120" customFormat="1" ht="8.25" customHeight="1" x14ac:dyDescent="0.15">
      <c r="B77" s="424" t="s">
        <v>624</v>
      </c>
      <c r="C77" s="424"/>
      <c r="D77" s="424"/>
      <c r="E77" s="424"/>
      <c r="F77" s="424"/>
      <c r="G77" s="424"/>
      <c r="H77" s="424"/>
      <c r="I77" s="424"/>
      <c r="J77" s="424"/>
      <c r="K77" s="424"/>
      <c r="L77" s="424"/>
      <c r="M77" s="424"/>
      <c r="N77" s="424"/>
      <c r="O77" s="424"/>
      <c r="P77" s="424"/>
      <c r="Q77" s="424"/>
      <c r="R77" s="424"/>
      <c r="S77" s="424"/>
      <c r="T77" s="424"/>
      <c r="U77" s="424"/>
      <c r="V77" s="424"/>
      <c r="W77" s="424"/>
      <c r="X77" s="424"/>
      <c r="Y77" s="424"/>
      <c r="Z77" s="424"/>
      <c r="AA77" s="424"/>
      <c r="AB77" s="424"/>
      <c r="AC77" s="424"/>
      <c r="AD77" s="424"/>
      <c r="AE77" s="424"/>
      <c r="AF77" s="424"/>
      <c r="AG77" s="424"/>
      <c r="AH77" s="424"/>
      <c r="AI77" s="424"/>
      <c r="AJ77" s="424"/>
      <c r="AK77" s="424"/>
      <c r="AL77" s="424"/>
      <c r="AM77" s="424"/>
      <c r="AN77" s="424"/>
      <c r="AO77" s="424"/>
      <c r="AP77" s="424"/>
      <c r="AQ77" s="424"/>
      <c r="AR77" s="424"/>
      <c r="AS77" s="424"/>
      <c r="AT77" s="424"/>
      <c r="AU77" s="424"/>
      <c r="AV77" s="424"/>
      <c r="AW77" s="424"/>
      <c r="AX77" s="424"/>
      <c r="AY77" s="424"/>
      <c r="AZ77" s="424"/>
      <c r="BA77" s="424"/>
      <c r="BB77" s="424"/>
      <c r="BC77" s="424"/>
      <c r="BD77" s="424"/>
      <c r="BE77" s="424"/>
      <c r="BF77" s="424"/>
      <c r="BG77" s="424"/>
      <c r="BH77" s="424"/>
      <c r="BI77" s="424"/>
      <c r="BJ77" s="424"/>
      <c r="BK77" s="424"/>
      <c r="BL77" s="424"/>
      <c r="BM77" s="424"/>
      <c r="BN77" s="424"/>
      <c r="BO77" s="424"/>
      <c r="BP77" s="424"/>
      <c r="BQ77" s="424"/>
      <c r="BR77" s="424"/>
      <c r="BS77" s="424"/>
      <c r="BT77" s="424"/>
      <c r="BU77" s="424"/>
      <c r="BV77" s="424"/>
      <c r="BW77" s="424"/>
      <c r="BX77" s="424"/>
      <c r="BY77" s="424"/>
      <c r="BZ77" s="424"/>
      <c r="CA77" s="424"/>
      <c r="CB77" s="424"/>
      <c r="CC77" s="424"/>
      <c r="CD77" s="424"/>
      <c r="CE77" s="424"/>
      <c r="CF77" s="424"/>
      <c r="CG77" s="424"/>
      <c r="CH77" s="424"/>
      <c r="CI77" s="424"/>
      <c r="CJ77" s="424"/>
      <c r="CK77" s="424"/>
      <c r="CL77" s="424"/>
      <c r="CM77" s="424"/>
      <c r="CN77" s="121"/>
      <c r="CO77" s="121"/>
      <c r="CP77" s="121"/>
      <c r="CQ77" s="412"/>
      <c r="CR77" s="413"/>
      <c r="CS77" s="413"/>
      <c r="CT77" s="413"/>
      <c r="CU77" s="413"/>
      <c r="CV77" s="413"/>
      <c r="CW77" s="413"/>
      <c r="CX77" s="413"/>
      <c r="CY77" s="413"/>
      <c r="CZ77" s="413"/>
      <c r="DA77" s="413"/>
      <c r="DB77" s="413"/>
      <c r="DC77" s="414"/>
      <c r="DD77" s="387"/>
      <c r="DE77" s="388"/>
      <c r="DF77" s="388"/>
      <c r="DG77" s="388"/>
      <c r="DH77" s="389"/>
      <c r="DI77" s="420"/>
      <c r="DJ77" s="421"/>
      <c r="DK77" s="421"/>
      <c r="DL77" s="421"/>
      <c r="DM77" s="421"/>
      <c r="DN77" s="421"/>
      <c r="DO77" s="421"/>
      <c r="DP77" s="421"/>
      <c r="DQ77" s="421"/>
      <c r="DR77" s="421"/>
      <c r="DS77" s="421"/>
      <c r="DT77" s="421"/>
      <c r="DU77" s="421"/>
      <c r="DV77" s="421"/>
      <c r="DW77" s="421"/>
      <c r="DX77" s="421"/>
      <c r="DY77" s="421"/>
      <c r="DZ77" s="421"/>
      <c r="EA77" s="421"/>
      <c r="EB77" s="421"/>
      <c r="EC77" s="421"/>
      <c r="ED77" s="421"/>
      <c r="EE77" s="421"/>
      <c r="EF77" s="421"/>
      <c r="EG77" s="421"/>
      <c r="EH77" s="421"/>
      <c r="EI77" s="421"/>
      <c r="EJ77" s="421"/>
      <c r="EK77" s="421"/>
      <c r="EL77" s="396"/>
      <c r="EM77" s="396"/>
      <c r="EN77" s="397"/>
      <c r="EO77" s="70"/>
      <c r="EP77" s="70"/>
      <c r="EQ77" s="70"/>
      <c r="ER77" s="70"/>
      <c r="ES77" s="70"/>
      <c r="EV77" s="381"/>
      <c r="EW77" s="382"/>
      <c r="EX77" s="383"/>
      <c r="EY77" s="382"/>
      <c r="EZ77" s="382"/>
      <c r="FA77" s="208"/>
    </row>
    <row r="78" spans="2:167" ht="8.25" customHeight="1" x14ac:dyDescent="0.15">
      <c r="B78" s="424"/>
      <c r="C78" s="424"/>
      <c r="D78" s="424"/>
      <c r="E78" s="424"/>
      <c r="F78" s="424"/>
      <c r="G78" s="424"/>
      <c r="H78" s="424"/>
      <c r="I78" s="424"/>
      <c r="J78" s="424"/>
      <c r="K78" s="424"/>
      <c r="L78" s="424"/>
      <c r="M78" s="424"/>
      <c r="N78" s="424"/>
      <c r="O78" s="424"/>
      <c r="P78" s="424"/>
      <c r="Q78" s="424"/>
      <c r="R78" s="424"/>
      <c r="S78" s="424"/>
      <c r="T78" s="424"/>
      <c r="U78" s="424"/>
      <c r="V78" s="424"/>
      <c r="W78" s="424"/>
      <c r="X78" s="424"/>
      <c r="Y78" s="424"/>
      <c r="Z78" s="424"/>
      <c r="AA78" s="424"/>
      <c r="AB78" s="424"/>
      <c r="AC78" s="424"/>
      <c r="AD78" s="424"/>
      <c r="AE78" s="424"/>
      <c r="AF78" s="424"/>
      <c r="AG78" s="424"/>
      <c r="AH78" s="424"/>
      <c r="AI78" s="424"/>
      <c r="AJ78" s="424"/>
      <c r="AK78" s="424"/>
      <c r="AL78" s="424"/>
      <c r="AM78" s="424"/>
      <c r="AN78" s="424"/>
      <c r="AO78" s="424"/>
      <c r="AP78" s="424"/>
      <c r="AQ78" s="424"/>
      <c r="AR78" s="424"/>
      <c r="AS78" s="424"/>
      <c r="AT78" s="424"/>
      <c r="AU78" s="424"/>
      <c r="AV78" s="424"/>
      <c r="AW78" s="424"/>
      <c r="AX78" s="424"/>
      <c r="AY78" s="424"/>
      <c r="AZ78" s="424"/>
      <c r="BA78" s="424"/>
      <c r="BB78" s="424"/>
      <c r="BC78" s="424"/>
      <c r="BD78" s="424"/>
      <c r="BE78" s="424"/>
      <c r="BF78" s="424"/>
      <c r="BG78" s="424"/>
      <c r="BH78" s="424"/>
      <c r="BI78" s="424"/>
      <c r="BJ78" s="424"/>
      <c r="BK78" s="424"/>
      <c r="BL78" s="424"/>
      <c r="BM78" s="424"/>
      <c r="BN78" s="424"/>
      <c r="BO78" s="424"/>
      <c r="BP78" s="424"/>
      <c r="BQ78" s="424"/>
      <c r="BR78" s="424"/>
      <c r="BS78" s="424"/>
      <c r="BT78" s="424"/>
      <c r="BU78" s="424"/>
      <c r="BV78" s="424"/>
      <c r="BW78" s="424"/>
      <c r="BX78" s="424"/>
      <c r="BY78" s="424"/>
      <c r="BZ78" s="424"/>
      <c r="CA78" s="424"/>
      <c r="CB78" s="424"/>
      <c r="CC78" s="424"/>
      <c r="CD78" s="424"/>
      <c r="CE78" s="424"/>
      <c r="CF78" s="424"/>
      <c r="CG78" s="424"/>
      <c r="CH78" s="424"/>
      <c r="CI78" s="424"/>
      <c r="CJ78" s="424"/>
      <c r="CK78" s="424"/>
      <c r="CL78" s="424"/>
      <c r="CM78" s="424"/>
      <c r="EV78" s="381" t="s">
        <v>306</v>
      </c>
      <c r="EW78" s="382">
        <f>IF(AA60&gt;0,INT(DATEDIF(IF(AND(CU60="明治"),"m",IF(AND(CU60="大正"),"t",IF(AND(CU60="昭和"),"s",IF(AND(CU60="平成"),"h",""))))&amp;DB60&amp;"."&amp;DG60&amp;"."&amp;DL60,"H"&amp;EW85&amp;"."&amp;1&amp;"."&amp;1,"m")/12),0)</f>
        <v>0</v>
      </c>
      <c r="EX78" s="383" t="str">
        <f>IF(AND(AA60&gt;0,AY60&lt;&gt;""),"ok",IF(AND(AA60="",AY60=""),"ok","err"))</f>
        <v>ok</v>
      </c>
      <c r="EY78" s="382" t="str">
        <f>EB60&amp;0&amp;0&amp;0&amp;0</f>
        <v>00000</v>
      </c>
      <c r="EZ78" s="382">
        <f>VALUE(EY78)</f>
        <v>0</v>
      </c>
      <c r="FA78" s="208"/>
    </row>
    <row r="79" spans="2:167" ht="11.25" customHeight="1" x14ac:dyDescent="0.15">
      <c r="B79" s="468" t="s">
        <v>7</v>
      </c>
      <c r="C79" s="469"/>
      <c r="D79" s="469"/>
      <c r="E79" s="469"/>
      <c r="F79" s="469"/>
      <c r="G79" s="469"/>
      <c r="H79" s="470"/>
      <c r="I79" s="474"/>
      <c r="J79" s="474"/>
      <c r="K79" s="474"/>
      <c r="L79" s="474"/>
      <c r="M79" s="474"/>
      <c r="N79" s="474"/>
      <c r="O79" s="474"/>
      <c r="P79" s="474"/>
      <c r="Q79" s="474"/>
      <c r="R79" s="474"/>
      <c r="S79" s="474"/>
      <c r="T79" s="474"/>
      <c r="U79" s="474"/>
      <c r="V79" s="474"/>
      <c r="W79" s="474"/>
      <c r="X79" s="474"/>
      <c r="Y79" s="474"/>
      <c r="Z79" s="474"/>
      <c r="AA79" s="474"/>
      <c r="AB79" s="474"/>
      <c r="AC79" s="474"/>
      <c r="AD79" s="474"/>
      <c r="AE79" s="474"/>
      <c r="AF79" s="474"/>
      <c r="AG79" s="474"/>
      <c r="AH79" s="474"/>
      <c r="AI79" s="474"/>
      <c r="AJ79" s="474"/>
      <c r="AK79" s="474"/>
      <c r="AL79" s="474"/>
      <c r="AM79" s="474"/>
      <c r="AN79" s="474"/>
      <c r="AO79" s="474"/>
      <c r="AP79" s="474"/>
      <c r="AQ79" s="474"/>
      <c r="AR79" s="474"/>
      <c r="AS79" s="475" t="s">
        <v>3</v>
      </c>
      <c r="AT79" s="476"/>
      <c r="AU79" s="476"/>
      <c r="AV79" s="476"/>
      <c r="AW79" s="476"/>
      <c r="AX79" s="476"/>
      <c r="AY79" s="477"/>
      <c r="AZ79" s="504"/>
      <c r="BA79" s="504"/>
      <c r="BB79" s="504"/>
      <c r="BC79" s="504"/>
      <c r="BD79" s="504"/>
      <c r="BE79" s="504"/>
      <c r="BF79" s="504"/>
      <c r="BG79" s="504"/>
      <c r="BH79" s="504"/>
      <c r="BI79" s="504"/>
      <c r="BJ79" s="475" t="s">
        <v>625</v>
      </c>
      <c r="BK79" s="476"/>
      <c r="BL79" s="476"/>
      <c r="BM79" s="476"/>
      <c r="BN79" s="476"/>
      <c r="BO79" s="476"/>
      <c r="BP79" s="476"/>
      <c r="BQ79" s="476"/>
      <c r="BR79" s="476"/>
      <c r="BS79" s="476"/>
      <c r="BT79" s="476"/>
      <c r="BU79" s="477"/>
      <c r="BV79" s="336"/>
      <c r="BW79" s="337"/>
      <c r="BX79" s="337"/>
      <c r="BY79" s="337"/>
      <c r="BZ79" s="337"/>
      <c r="CA79" s="337"/>
      <c r="CB79" s="337"/>
      <c r="CC79" s="337"/>
      <c r="CD79" s="337"/>
      <c r="CE79" s="337"/>
      <c r="CF79" s="326"/>
      <c r="CG79" s="326"/>
      <c r="CH79" s="326"/>
      <c r="CI79" s="326"/>
      <c r="CJ79" s="326"/>
      <c r="CK79" s="326"/>
      <c r="CL79" s="326"/>
      <c r="CM79" s="326"/>
      <c r="CN79" s="326"/>
      <c r="CO79" s="326"/>
      <c r="CP79" s="326"/>
      <c r="CQ79" s="326"/>
      <c r="CR79" s="326"/>
      <c r="CS79" s="326"/>
      <c r="CT79" s="328"/>
      <c r="CU79" s="505" t="s">
        <v>266</v>
      </c>
      <c r="CV79" s="506"/>
      <c r="CW79" s="506"/>
      <c r="CX79" s="506"/>
      <c r="CY79" s="506"/>
      <c r="CZ79" s="506"/>
      <c r="DA79" s="506"/>
      <c r="DB79" s="506"/>
      <c r="DC79" s="506"/>
      <c r="DD79" s="506"/>
      <c r="DE79" s="506"/>
      <c r="DF79" s="506"/>
      <c r="DG79" s="506"/>
      <c r="DH79" s="506"/>
      <c r="DI79" s="507"/>
      <c r="DJ79" s="330"/>
      <c r="DK79" s="331"/>
      <c r="DL79" s="331"/>
      <c r="DM79" s="331"/>
      <c r="DN79" s="331"/>
      <c r="DO79" s="331"/>
      <c r="DP79" s="331"/>
      <c r="DQ79" s="331"/>
      <c r="DR79" s="331"/>
      <c r="DS79" s="331"/>
      <c r="DT79" s="331"/>
      <c r="DU79" s="331"/>
      <c r="DV79" s="331"/>
      <c r="DW79" s="331"/>
      <c r="DX79" s="331"/>
      <c r="DY79" s="331"/>
      <c r="DZ79" s="331"/>
      <c r="EA79" s="331"/>
      <c r="EB79" s="331"/>
      <c r="EC79" s="331"/>
      <c r="ED79" s="331"/>
      <c r="EE79" s="331"/>
      <c r="EF79" s="331"/>
      <c r="EG79" s="331"/>
      <c r="EH79" s="331"/>
      <c r="EI79" s="331"/>
      <c r="EJ79" s="331"/>
      <c r="EK79" s="331"/>
      <c r="EL79" s="331"/>
      <c r="EM79" s="331"/>
      <c r="EN79" s="332"/>
      <c r="EV79" s="381"/>
      <c r="EW79" s="382"/>
      <c r="EX79" s="383"/>
      <c r="EY79" s="382"/>
      <c r="EZ79" s="382"/>
    </row>
    <row r="80" spans="2:167" s="120" customFormat="1" ht="9" customHeight="1" x14ac:dyDescent="0.15">
      <c r="B80" s="471"/>
      <c r="C80" s="472"/>
      <c r="D80" s="472"/>
      <c r="E80" s="472"/>
      <c r="F80" s="472"/>
      <c r="G80" s="472"/>
      <c r="H80" s="473"/>
      <c r="I80" s="474"/>
      <c r="J80" s="474"/>
      <c r="K80" s="474"/>
      <c r="L80" s="474"/>
      <c r="M80" s="474"/>
      <c r="N80" s="474"/>
      <c r="O80" s="474"/>
      <c r="P80" s="474"/>
      <c r="Q80" s="474"/>
      <c r="R80" s="474"/>
      <c r="S80" s="474"/>
      <c r="T80" s="474"/>
      <c r="U80" s="474"/>
      <c r="V80" s="474"/>
      <c r="W80" s="474"/>
      <c r="X80" s="474"/>
      <c r="Y80" s="474"/>
      <c r="Z80" s="474"/>
      <c r="AA80" s="474"/>
      <c r="AB80" s="474"/>
      <c r="AC80" s="474"/>
      <c r="AD80" s="474"/>
      <c r="AE80" s="474"/>
      <c r="AF80" s="474"/>
      <c r="AG80" s="474"/>
      <c r="AH80" s="474"/>
      <c r="AI80" s="474"/>
      <c r="AJ80" s="474"/>
      <c r="AK80" s="474"/>
      <c r="AL80" s="474"/>
      <c r="AM80" s="474"/>
      <c r="AN80" s="474"/>
      <c r="AO80" s="474"/>
      <c r="AP80" s="474"/>
      <c r="AQ80" s="474"/>
      <c r="AR80" s="474"/>
      <c r="AS80" s="478"/>
      <c r="AT80" s="479"/>
      <c r="AU80" s="479"/>
      <c r="AV80" s="479"/>
      <c r="AW80" s="479"/>
      <c r="AX80" s="479"/>
      <c r="AY80" s="480"/>
      <c r="AZ80" s="504"/>
      <c r="BA80" s="504"/>
      <c r="BB80" s="504"/>
      <c r="BC80" s="504"/>
      <c r="BD80" s="504"/>
      <c r="BE80" s="504"/>
      <c r="BF80" s="504"/>
      <c r="BG80" s="504"/>
      <c r="BH80" s="504"/>
      <c r="BI80" s="504"/>
      <c r="BJ80" s="478"/>
      <c r="BK80" s="479"/>
      <c r="BL80" s="479"/>
      <c r="BM80" s="479"/>
      <c r="BN80" s="479"/>
      <c r="BO80" s="479"/>
      <c r="BP80" s="479"/>
      <c r="BQ80" s="479"/>
      <c r="BR80" s="479"/>
      <c r="BS80" s="479"/>
      <c r="BT80" s="479"/>
      <c r="BU80" s="480"/>
      <c r="BV80" s="339"/>
      <c r="BW80" s="340"/>
      <c r="BX80" s="340"/>
      <c r="BY80" s="340"/>
      <c r="BZ80" s="340"/>
      <c r="CA80" s="340"/>
      <c r="CB80" s="340"/>
      <c r="CC80" s="340"/>
      <c r="CD80" s="340"/>
      <c r="CE80" s="340"/>
      <c r="CF80" s="327"/>
      <c r="CG80" s="327"/>
      <c r="CH80" s="327"/>
      <c r="CI80" s="327"/>
      <c r="CJ80" s="327"/>
      <c r="CK80" s="327"/>
      <c r="CL80" s="327"/>
      <c r="CM80" s="327"/>
      <c r="CN80" s="327"/>
      <c r="CO80" s="327"/>
      <c r="CP80" s="327"/>
      <c r="CQ80" s="327"/>
      <c r="CR80" s="327"/>
      <c r="CS80" s="327"/>
      <c r="CT80" s="329"/>
      <c r="CU80" s="508"/>
      <c r="CV80" s="509"/>
      <c r="CW80" s="509"/>
      <c r="CX80" s="509"/>
      <c r="CY80" s="509"/>
      <c r="CZ80" s="509"/>
      <c r="DA80" s="509"/>
      <c r="DB80" s="509"/>
      <c r="DC80" s="509"/>
      <c r="DD80" s="509"/>
      <c r="DE80" s="509"/>
      <c r="DF80" s="509"/>
      <c r="DG80" s="509"/>
      <c r="DH80" s="509"/>
      <c r="DI80" s="510"/>
      <c r="DJ80" s="333"/>
      <c r="DK80" s="334"/>
      <c r="DL80" s="334"/>
      <c r="DM80" s="334"/>
      <c r="DN80" s="334"/>
      <c r="DO80" s="334"/>
      <c r="DP80" s="334"/>
      <c r="DQ80" s="334"/>
      <c r="DR80" s="334"/>
      <c r="DS80" s="334"/>
      <c r="DT80" s="334"/>
      <c r="DU80" s="334"/>
      <c r="DV80" s="334"/>
      <c r="DW80" s="334"/>
      <c r="DX80" s="334"/>
      <c r="DY80" s="334"/>
      <c r="DZ80" s="334"/>
      <c r="EA80" s="334"/>
      <c r="EB80" s="334"/>
      <c r="EC80" s="334"/>
      <c r="ED80" s="334"/>
      <c r="EE80" s="334"/>
      <c r="EF80" s="334"/>
      <c r="EG80" s="334"/>
      <c r="EH80" s="334"/>
      <c r="EI80" s="334"/>
      <c r="EJ80" s="334"/>
      <c r="EK80" s="334"/>
      <c r="EL80" s="334"/>
      <c r="EM80" s="334"/>
      <c r="EN80" s="335"/>
      <c r="EV80" s="381" t="s">
        <v>307</v>
      </c>
      <c r="EW80" s="382">
        <f>IF(AA62&gt;0,INT(DATEDIF(IF(AND(CU62="明治"),"m",IF(AND(CU62="大正"),"t",IF(AND(CU62="昭和"),"s",IF(AND(CU62="平成"),"h",""))))&amp;DB62&amp;"."&amp;DG62&amp;"."&amp;DL62,"H"&amp;EW85&amp;"."&amp;1&amp;"."&amp;1,"m")/12),0)</f>
        <v>0</v>
      </c>
      <c r="EX80" s="383" t="str">
        <f>IF(AND(AA62&gt;0,AY62&lt;&gt;""),"ok",IF(AND(AA62="",AY62=""),"ok","err"))</f>
        <v>ok</v>
      </c>
      <c r="EY80" s="382" t="str">
        <f>EB62&amp;0&amp;0&amp;0&amp;0</f>
        <v>00000</v>
      </c>
      <c r="EZ80" s="382">
        <f>VALUE(EY80)</f>
        <v>0</v>
      </c>
    </row>
    <row r="81" spans="2:157" ht="11.25" customHeight="1" x14ac:dyDescent="0.15">
      <c r="B81" s="313" t="s">
        <v>626</v>
      </c>
      <c r="C81" s="314"/>
      <c r="D81" s="314"/>
      <c r="E81" s="314"/>
      <c r="F81" s="314"/>
      <c r="G81" s="314"/>
      <c r="H81" s="314"/>
      <c r="I81" s="314"/>
      <c r="J81" s="314"/>
      <c r="K81" s="314"/>
      <c r="L81" s="314"/>
      <c r="M81" s="314"/>
      <c r="N81" s="314"/>
      <c r="O81" s="314"/>
      <c r="P81" s="314"/>
      <c r="Q81" s="314"/>
      <c r="R81" s="315"/>
      <c r="S81" s="336"/>
      <c r="T81" s="337"/>
      <c r="U81" s="337"/>
      <c r="V81" s="337"/>
      <c r="W81" s="337"/>
      <c r="X81" s="337"/>
      <c r="Y81" s="337"/>
      <c r="Z81" s="337"/>
      <c r="AA81" s="337"/>
      <c r="AB81" s="337"/>
      <c r="AC81" s="337"/>
      <c r="AD81" s="337"/>
      <c r="AE81" s="337"/>
      <c r="AF81" s="337"/>
      <c r="AG81" s="337"/>
      <c r="AH81" s="337"/>
      <c r="AI81" s="337"/>
      <c r="AJ81" s="337"/>
      <c r="AK81" s="337"/>
      <c r="AL81" s="337"/>
      <c r="AM81" s="337"/>
      <c r="AN81" s="337"/>
      <c r="AO81" s="337"/>
      <c r="AP81" s="337"/>
      <c r="AQ81" s="337"/>
      <c r="AR81" s="337"/>
      <c r="AS81" s="337"/>
      <c r="AT81" s="337"/>
      <c r="AU81" s="337"/>
      <c r="AV81" s="337"/>
      <c r="AW81" s="337"/>
      <c r="AX81" s="337"/>
      <c r="AY81" s="338"/>
      <c r="AZ81" s="319" t="s">
        <v>627</v>
      </c>
      <c r="BA81" s="319"/>
      <c r="BB81" s="319"/>
      <c r="BC81" s="319"/>
      <c r="BD81" s="319"/>
      <c r="BE81" s="319"/>
      <c r="BF81" s="319"/>
      <c r="BG81" s="319"/>
      <c r="BH81" s="319"/>
      <c r="BI81" s="319"/>
      <c r="BJ81" s="319"/>
      <c r="BK81" s="319"/>
      <c r="BL81" s="319"/>
      <c r="BM81" s="319"/>
      <c r="BN81" s="319"/>
      <c r="BO81" s="319"/>
      <c r="BP81" s="319"/>
      <c r="BQ81" s="319"/>
      <c r="BR81" s="319"/>
      <c r="BS81" s="319"/>
      <c r="BT81" s="319"/>
      <c r="BU81" s="319"/>
      <c r="BV81" s="320"/>
      <c r="BW81" s="321"/>
      <c r="BX81" s="321"/>
      <c r="BY81" s="321"/>
      <c r="BZ81" s="321"/>
      <c r="CA81" s="321"/>
      <c r="CB81" s="321"/>
      <c r="CC81" s="321"/>
      <c r="CD81" s="321"/>
      <c r="CE81" s="321"/>
      <c r="CF81" s="321"/>
      <c r="CG81" s="321"/>
      <c r="CH81" s="321"/>
      <c r="CI81" s="321"/>
      <c r="CJ81" s="321"/>
      <c r="CK81" s="321"/>
      <c r="CL81" s="321"/>
      <c r="CM81" s="321"/>
      <c r="CN81" s="321"/>
      <c r="CO81" s="321"/>
      <c r="CP81" s="321"/>
      <c r="CQ81" s="321"/>
      <c r="CR81" s="321"/>
      <c r="CS81" s="321"/>
      <c r="CT81" s="321"/>
      <c r="CU81" s="321"/>
      <c r="CV81" s="321"/>
      <c r="CW81" s="321"/>
      <c r="CX81" s="321"/>
      <c r="CY81" s="321"/>
      <c r="CZ81" s="321"/>
      <c r="DA81" s="321"/>
      <c r="DB81" s="321"/>
      <c r="DC81" s="321"/>
      <c r="DD81" s="321"/>
      <c r="DE81" s="321"/>
      <c r="DF81" s="321"/>
      <c r="DG81" s="321"/>
      <c r="DH81" s="321"/>
      <c r="DI81" s="321"/>
      <c r="DJ81" s="321"/>
      <c r="DK81" s="321"/>
      <c r="DL81" s="321"/>
      <c r="DM81" s="321"/>
      <c r="DN81" s="321"/>
      <c r="DO81" s="321"/>
      <c r="DP81" s="321"/>
      <c r="DQ81" s="321"/>
      <c r="DR81" s="321"/>
      <c r="DS81" s="321"/>
      <c r="DT81" s="321"/>
      <c r="DU81" s="321"/>
      <c r="DV81" s="321"/>
      <c r="DW81" s="321"/>
      <c r="DX81" s="321"/>
      <c r="DY81" s="321"/>
      <c r="DZ81" s="321"/>
      <c r="EA81" s="321"/>
      <c r="EB81" s="321"/>
      <c r="EC81" s="321"/>
      <c r="ED81" s="321"/>
      <c r="EE81" s="321"/>
      <c r="EF81" s="321"/>
      <c r="EG81" s="321"/>
      <c r="EH81" s="321"/>
      <c r="EI81" s="321"/>
      <c r="EJ81" s="321"/>
      <c r="EK81" s="321"/>
      <c r="EL81" s="321"/>
      <c r="EM81" s="321"/>
      <c r="EN81" s="322"/>
      <c r="EV81" s="381"/>
      <c r="EW81" s="382"/>
      <c r="EX81" s="383"/>
      <c r="EY81" s="382"/>
      <c r="EZ81" s="382"/>
    </row>
    <row r="82" spans="2:157" ht="12" customHeight="1" x14ac:dyDescent="0.15">
      <c r="B82" s="316"/>
      <c r="C82" s="317"/>
      <c r="D82" s="317"/>
      <c r="E82" s="317"/>
      <c r="F82" s="317"/>
      <c r="G82" s="317"/>
      <c r="H82" s="317"/>
      <c r="I82" s="317"/>
      <c r="J82" s="317"/>
      <c r="K82" s="317"/>
      <c r="L82" s="317"/>
      <c r="M82" s="317"/>
      <c r="N82" s="317"/>
      <c r="O82" s="317"/>
      <c r="P82" s="317"/>
      <c r="Q82" s="317"/>
      <c r="R82" s="318"/>
      <c r="S82" s="339"/>
      <c r="T82" s="340"/>
      <c r="U82" s="340"/>
      <c r="V82" s="340"/>
      <c r="W82" s="340"/>
      <c r="X82" s="340"/>
      <c r="Y82" s="340"/>
      <c r="Z82" s="340"/>
      <c r="AA82" s="340"/>
      <c r="AB82" s="340"/>
      <c r="AC82" s="340"/>
      <c r="AD82" s="340"/>
      <c r="AE82" s="340"/>
      <c r="AF82" s="340"/>
      <c r="AG82" s="340"/>
      <c r="AH82" s="340"/>
      <c r="AI82" s="340"/>
      <c r="AJ82" s="340"/>
      <c r="AK82" s="340"/>
      <c r="AL82" s="340"/>
      <c r="AM82" s="340"/>
      <c r="AN82" s="340"/>
      <c r="AO82" s="340"/>
      <c r="AP82" s="340"/>
      <c r="AQ82" s="340"/>
      <c r="AR82" s="340"/>
      <c r="AS82" s="340"/>
      <c r="AT82" s="340"/>
      <c r="AU82" s="340"/>
      <c r="AV82" s="340"/>
      <c r="AW82" s="340"/>
      <c r="AX82" s="340"/>
      <c r="AY82" s="341"/>
      <c r="AZ82" s="319"/>
      <c r="BA82" s="319"/>
      <c r="BB82" s="319"/>
      <c r="BC82" s="319"/>
      <c r="BD82" s="319"/>
      <c r="BE82" s="319"/>
      <c r="BF82" s="319"/>
      <c r="BG82" s="319"/>
      <c r="BH82" s="319"/>
      <c r="BI82" s="319"/>
      <c r="BJ82" s="319"/>
      <c r="BK82" s="319"/>
      <c r="BL82" s="319"/>
      <c r="BM82" s="319"/>
      <c r="BN82" s="319"/>
      <c r="BO82" s="319"/>
      <c r="BP82" s="319"/>
      <c r="BQ82" s="319"/>
      <c r="BR82" s="319"/>
      <c r="BS82" s="319"/>
      <c r="BT82" s="319"/>
      <c r="BU82" s="319"/>
      <c r="BV82" s="323"/>
      <c r="BW82" s="324"/>
      <c r="BX82" s="324"/>
      <c r="BY82" s="324"/>
      <c r="BZ82" s="324"/>
      <c r="CA82" s="324"/>
      <c r="CB82" s="324"/>
      <c r="CC82" s="324"/>
      <c r="CD82" s="324"/>
      <c r="CE82" s="324"/>
      <c r="CF82" s="324"/>
      <c r="CG82" s="324"/>
      <c r="CH82" s="324"/>
      <c r="CI82" s="324"/>
      <c r="CJ82" s="324"/>
      <c r="CK82" s="324"/>
      <c r="CL82" s="324"/>
      <c r="CM82" s="324"/>
      <c r="CN82" s="324"/>
      <c r="CO82" s="324"/>
      <c r="CP82" s="324"/>
      <c r="CQ82" s="324"/>
      <c r="CR82" s="324"/>
      <c r="CS82" s="324"/>
      <c r="CT82" s="324"/>
      <c r="CU82" s="324"/>
      <c r="CV82" s="324"/>
      <c r="CW82" s="324"/>
      <c r="CX82" s="324"/>
      <c r="CY82" s="324"/>
      <c r="CZ82" s="324"/>
      <c r="DA82" s="324"/>
      <c r="DB82" s="324"/>
      <c r="DC82" s="324"/>
      <c r="DD82" s="324"/>
      <c r="DE82" s="324"/>
      <c r="DF82" s="324"/>
      <c r="DG82" s="324"/>
      <c r="DH82" s="324"/>
      <c r="DI82" s="324"/>
      <c r="DJ82" s="324"/>
      <c r="DK82" s="324"/>
      <c r="DL82" s="324"/>
      <c r="DM82" s="324"/>
      <c r="DN82" s="324"/>
      <c r="DO82" s="324"/>
      <c r="DP82" s="324"/>
      <c r="DQ82" s="324"/>
      <c r="DR82" s="324"/>
      <c r="DS82" s="324"/>
      <c r="DT82" s="324"/>
      <c r="DU82" s="324"/>
      <c r="DV82" s="324"/>
      <c r="DW82" s="324"/>
      <c r="DX82" s="324"/>
      <c r="DY82" s="324"/>
      <c r="DZ82" s="324"/>
      <c r="EA82" s="324"/>
      <c r="EB82" s="324"/>
      <c r="EC82" s="324"/>
      <c r="ED82" s="324"/>
      <c r="EE82" s="324"/>
      <c r="EF82" s="324"/>
      <c r="EG82" s="324"/>
      <c r="EH82" s="324"/>
      <c r="EI82" s="324"/>
      <c r="EJ82" s="324"/>
      <c r="EK82" s="324"/>
      <c r="EL82" s="324"/>
      <c r="EM82" s="324"/>
      <c r="EN82" s="325"/>
      <c r="EV82" s="119" t="s">
        <v>308</v>
      </c>
      <c r="EW82" s="218"/>
      <c r="EX82" s="219" t="str">
        <f>IF(AND(AA64&gt;0,AY64&lt;&gt;""),"ok",IF(AND(AA64="",AY64=""),"ok","err"))</f>
        <v>ok</v>
      </c>
      <c r="EY82" s="68"/>
      <c r="EZ82" s="68"/>
    </row>
    <row r="83" spans="2:157" ht="16.5" customHeight="1" x14ac:dyDescent="0.15">
      <c r="EV83" s="119" t="s">
        <v>309</v>
      </c>
      <c r="EW83" s="218"/>
      <c r="EX83" s="219" t="str">
        <f>IF(AND(AA66&gt;0,AY66&lt;&gt;""),"ok",IF(AND(AA66="",AY66=""),"ok","err"))</f>
        <v>ok</v>
      </c>
      <c r="EY83" s="68"/>
      <c r="EZ83" s="68"/>
    </row>
    <row r="84" spans="2:157" ht="16.5" customHeight="1" x14ac:dyDescent="0.15">
      <c r="EV84" s="119" t="s">
        <v>310</v>
      </c>
      <c r="EW84" s="218"/>
      <c r="EX84" s="219" t="str">
        <f>IF(AND(AA68&gt;0,AY68&lt;&gt;""),"ok",IF(AND(AA68="",AY68=""),"ok","err"))</f>
        <v>ok</v>
      </c>
      <c r="EY84" s="68"/>
      <c r="EZ84" s="68"/>
    </row>
    <row r="85" spans="2:157" ht="16.5" customHeight="1" x14ac:dyDescent="0.15">
      <c r="EV85" s="228" t="s">
        <v>594</v>
      </c>
      <c r="EW85" s="266">
        <v>36</v>
      </c>
      <c r="EX85" s="119"/>
      <c r="EY85" s="68"/>
      <c r="EZ85" s="3"/>
    </row>
    <row r="86" spans="2:157" ht="16.5" customHeight="1" x14ac:dyDescent="0.15">
      <c r="EV86" s="68"/>
      <c r="EW86" s="68"/>
      <c r="EX86" s="68"/>
      <c r="EY86" s="68"/>
      <c r="EZ86" s="3"/>
    </row>
    <row r="87" spans="2:157" ht="16.5" customHeight="1" x14ac:dyDescent="0.15">
      <c r="EV87" s="242" t="s">
        <v>605</v>
      </c>
      <c r="EW87" s="68"/>
      <c r="EX87" s="68"/>
      <c r="EY87" s="68"/>
      <c r="EZ87" s="3"/>
    </row>
    <row r="88" spans="2:157" ht="16.5" customHeight="1" x14ac:dyDescent="0.15">
      <c r="EV88" s="247" t="s">
        <v>606</v>
      </c>
      <c r="EW88" s="243">
        <f>EW23+'２面'!AY41+'２面'!AY42+'２面'!BM44+'２面'!BM45+'２面'!BM46+'２面'!BM48+'２面'!BL53+'２面'!BM56</f>
        <v>0</v>
      </c>
      <c r="EX88" s="247" t="s">
        <v>607</v>
      </c>
      <c r="EY88" s="249">
        <f>IF(EW88&lt;=24000000,430000,IF(AND(EW88&gt;24000000,EW88&lt;=24500000),290000,IF(AND(EW88&gt;24500000,EW88&lt;=25000000),150000,IF(EW88&gt;25000000,0,""))))</f>
        <v>430000</v>
      </c>
    </row>
    <row r="90" spans="2:157" ht="16.5" customHeight="1" x14ac:dyDescent="0.15">
      <c r="EV90" s="121" t="s">
        <v>608</v>
      </c>
      <c r="EW90" s="68"/>
      <c r="EX90" s="68"/>
      <c r="EY90" s="68"/>
      <c r="EZ90" s="68"/>
    </row>
    <row r="91" spans="2:157" ht="16.5" customHeight="1" x14ac:dyDescent="0.15">
      <c r="EV91" s="293" t="s">
        <v>609</v>
      </c>
      <c r="EW91" s="263">
        <f>BL73-CA73</f>
        <v>0</v>
      </c>
      <c r="EX91" s="265">
        <f>EW91-(ROUNDDOWN(EW24*0.1,0))</f>
        <v>0</v>
      </c>
      <c r="EY91" s="249">
        <f>IF(EX91&lt;0,0,EX91)</f>
        <v>0</v>
      </c>
      <c r="EZ91" s="451">
        <f>IF(EY91&gt;EY92,EY91,EY92)</f>
        <v>0</v>
      </c>
    </row>
    <row r="92" spans="2:157" ht="16.5" customHeight="1" x14ac:dyDescent="0.15">
      <c r="EV92" s="293" t="s">
        <v>610</v>
      </c>
      <c r="EW92" s="250">
        <f>CP73</f>
        <v>0</v>
      </c>
      <c r="EX92" s="237">
        <f>EW92-50000</f>
        <v>-50000</v>
      </c>
      <c r="EY92" s="248">
        <f>IF(EX92&lt;0,0,EX92)</f>
        <v>0</v>
      </c>
      <c r="EZ92" s="451"/>
    </row>
    <row r="93" spans="2:157" ht="16.5" customHeight="1" x14ac:dyDescent="0.15">
      <c r="EV93" s="294" t="s">
        <v>611</v>
      </c>
      <c r="EW93" s="68"/>
      <c r="EX93" s="247" t="s">
        <v>613</v>
      </c>
      <c r="EY93" s="121" t="s">
        <v>614</v>
      </c>
      <c r="EZ93" s="68"/>
      <c r="FA93" s="247" t="s">
        <v>615</v>
      </c>
    </row>
    <row r="94" spans="2:157" ht="16.5" customHeight="1" x14ac:dyDescent="0.15">
      <c r="EV94" s="247" t="s">
        <v>612</v>
      </c>
      <c r="EW94" s="264">
        <f>IF(EW24&gt;=0,ROUNDDOWN(EW24*0.05,0),0)</f>
        <v>0</v>
      </c>
      <c r="EX94" s="237">
        <f>IF(AND(AU74&gt;0,EW94&gt;=100000),100000,IF(AND(AU74&gt;0,EW94&lt;100000),EW94,0))</f>
        <v>0</v>
      </c>
      <c r="EY94" s="237">
        <f>IF(AND(AU74-CI74-EX94&gt;0,AU74-CI74-EX94&lt;=2000000),AU74-CI74-EX94,IF(AU74-CI74-EX94&gt;2000000,2000000,0))</f>
        <v>0</v>
      </c>
      <c r="EZ94" s="56">
        <v>12000</v>
      </c>
      <c r="FA94" s="56">
        <f>IF(AND(AU74-CI74-EZ94&gt;0,AU74-CI74-EZ94&lt;=88000),AU74-CI74-EZ94,IF(AU74-CI74-EZ94&gt;88000,88000,0))</f>
        <v>0</v>
      </c>
    </row>
    <row r="96" spans="2:157" ht="16.5" customHeight="1" x14ac:dyDescent="0.15">
      <c r="BI96" s="121">
        <v>106599</v>
      </c>
      <c r="BJ96" s="121">
        <f>ROUNDDOWN(BI96*2,-3)</f>
        <v>213000</v>
      </c>
      <c r="EV96" s="247" t="s">
        <v>661</v>
      </c>
      <c r="EW96" s="247" t="s">
        <v>665</v>
      </c>
      <c r="EX96" s="275">
        <f>IF(I79&gt;0,INT(DATEDIF(IF(AND(BV79="明治"),"m",IF(AND(BV79="大正"),"t",IF(AND(BV79="昭和"),"s",IF(AND(BV79="平成"),"h",""))))&amp;CF79&amp;"."&amp;CK79&amp;"."&amp;CP79,"H"&amp;EW85&amp;"."&amp;1&amp;"."&amp;1,"m")/12),0)</f>
        <v>0</v>
      </c>
      <c r="EY96" s="121" t="s">
        <v>675</v>
      </c>
      <c r="EZ96" s="274">
        <f>AA29</f>
        <v>0</v>
      </c>
    </row>
    <row r="97" spans="152:160" ht="16.5" customHeight="1" x14ac:dyDescent="0.15">
      <c r="EV97" s="247" t="s">
        <v>662</v>
      </c>
      <c r="EW97" s="271" t="str">
        <f>IF(AND(AZ79="本人",S81&gt;0),"●","×")</f>
        <v>×</v>
      </c>
      <c r="EY97" s="121" t="s">
        <v>666</v>
      </c>
      <c r="FB97" s="269" t="s">
        <v>669</v>
      </c>
    </row>
    <row r="98" spans="152:160" ht="16.5" customHeight="1" x14ac:dyDescent="0.15">
      <c r="EV98" s="121" t="s">
        <v>663</v>
      </c>
      <c r="EW98" s="271" t="str">
        <f>IF(AZ79="","×",IF(AND(EX96&lt;23,AZ79&lt;&gt;"本人"),"●","×"))</f>
        <v>×</v>
      </c>
      <c r="EX98" s="267" t="s">
        <v>667</v>
      </c>
      <c r="EY98" s="248" t="str">
        <f>IF(AND(EW97="×",EW98="×",EW99="×",EZ96&lt;=8500000),"否",IF(EZ96&lt;=8500000,"否",IF(AND(EW97="×",EW98="×",EW99="×",EZ96&gt;8500000),"否","可")))</f>
        <v>否</v>
      </c>
      <c r="EZ98" s="267" t="s">
        <v>668</v>
      </c>
      <c r="FA98" s="268">
        <f>IF(EY98="可",(EZ96-8500000)*0.1,0)</f>
        <v>0</v>
      </c>
      <c r="FB98" s="270">
        <f>IF(AND(FA98&gt;0,FA98&gt;150000),150000,IF(FA98&lt;0,0,FA98))</f>
        <v>0</v>
      </c>
      <c r="FD98" s="56"/>
    </row>
    <row r="99" spans="152:160" ht="16.5" customHeight="1" x14ac:dyDescent="0.15">
      <c r="EV99" s="121" t="s">
        <v>664</v>
      </c>
      <c r="EW99" s="271" t="str">
        <f>IF(AND(S81&gt;0,AZ79&lt;&gt;"本人"),"●","×")</f>
        <v>×</v>
      </c>
      <c r="FA99" s="34"/>
      <c r="FB99" s="34"/>
    </row>
    <row r="100" spans="152:160" ht="16.5" customHeight="1" x14ac:dyDescent="0.15">
      <c r="EY100" s="121" t="s">
        <v>672</v>
      </c>
      <c r="FD100" s="269" t="s">
        <v>673</v>
      </c>
    </row>
    <row r="101" spans="152:160" ht="16.5" customHeight="1" x14ac:dyDescent="0.15">
      <c r="EV101" s="121" t="s">
        <v>670</v>
      </c>
      <c r="EW101" s="280">
        <f>EW37</f>
        <v>0</v>
      </c>
      <c r="EX101" s="121" t="str">
        <f>IF(EW101&gt;0,"●","×")</f>
        <v>×</v>
      </c>
      <c r="EY101" s="248" t="str">
        <f>IF(AND(EX101="●",EX102="●",EX103="●"),"可","否")</f>
        <v>否</v>
      </c>
      <c r="EZ101" s="267" t="s">
        <v>674</v>
      </c>
      <c r="FA101" s="276" t="s">
        <v>680</v>
      </c>
      <c r="FB101" s="277">
        <f>IF(OR(EY101="否"),0,IF(AND(EY101="可",EW101&gt;100000),100000,EW101))</f>
        <v>0</v>
      </c>
      <c r="FD101" s="272">
        <f>IF(FB103&gt;0,FB103,0)</f>
        <v>0</v>
      </c>
    </row>
    <row r="102" spans="152:160" ht="16.5" customHeight="1" x14ac:dyDescent="0.15">
      <c r="EV102" s="121" t="s">
        <v>671</v>
      </c>
      <c r="EW102" s="281">
        <f>DR30</f>
        <v>0</v>
      </c>
      <c r="EX102" s="121" t="str">
        <f>IF(EW102&gt;0,"●","×")</f>
        <v>×</v>
      </c>
      <c r="FA102" s="278" t="s">
        <v>681</v>
      </c>
      <c r="FB102" s="277">
        <f>IF(OR(EY101="否"),0,IF(AND(EY101="可",EW102&gt;100000),100000,EW102))</f>
        <v>0</v>
      </c>
    </row>
    <row r="103" spans="152:160" ht="16.5" customHeight="1" x14ac:dyDescent="0.15">
      <c r="EV103" s="121" t="s">
        <v>679</v>
      </c>
      <c r="EW103" s="282">
        <f>EW101+EW102</f>
        <v>0</v>
      </c>
      <c r="EX103" s="121" t="str">
        <f>IF(EW103&gt;100000,"●","×")</f>
        <v>×</v>
      </c>
      <c r="FA103" s="278" t="s">
        <v>682</v>
      </c>
      <c r="FB103" s="279">
        <f>FB101+FB102-100000</f>
        <v>-100000</v>
      </c>
    </row>
  </sheetData>
  <sheetProtection algorithmName="SHA-512" hashValue="afopNPJuySwtPp7i+aFgJtFFUZvsLRyApmcdM/MLMaHn7qiydff9XImfVILQcfAiOELsxySG46ug9RmsyOAlQg==" saltValue="RemGXUPt4fzTvJ7ktl7klA==" spinCount="100000" sheet="1" selectLockedCells="1"/>
  <dataConsolidate/>
  <mergeCells count="457">
    <mergeCell ref="B1:ES1"/>
    <mergeCell ref="B3:CP5"/>
    <mergeCell ref="CS4:EN5"/>
    <mergeCell ref="B6:Y7"/>
    <mergeCell ref="Z6:AC17"/>
    <mergeCell ref="AD6:AJ8"/>
    <mergeCell ref="AK6:CR8"/>
    <mergeCell ref="CS6:CZ8"/>
    <mergeCell ref="DA6:DP8"/>
    <mergeCell ref="DQ6:DX8"/>
    <mergeCell ref="DY6:EN8"/>
    <mergeCell ref="EQ6:ES41"/>
    <mergeCell ref="AD9:AJ10"/>
    <mergeCell ref="AK9:CR10"/>
    <mergeCell ref="CS9:DD11"/>
    <mergeCell ref="DE9:DM11"/>
    <mergeCell ref="DN9:DR11"/>
    <mergeCell ref="DS9:DV11"/>
    <mergeCell ref="DW9:EA11"/>
    <mergeCell ref="EB9:EE11"/>
    <mergeCell ref="EF9:EJ11"/>
    <mergeCell ref="EK9:EN11"/>
    <mergeCell ref="AD11:AJ14"/>
    <mergeCell ref="CS12:DD14"/>
    <mergeCell ref="DE12:DW14"/>
    <mergeCell ref="DX12:EC14"/>
    <mergeCell ref="ED12:EN14"/>
    <mergeCell ref="CS15:DD17"/>
    <mergeCell ref="DE15:EN17"/>
    <mergeCell ref="B16:Y17"/>
    <mergeCell ref="AK15:CR17"/>
    <mergeCell ref="AK11:CR14"/>
    <mergeCell ref="B22:EN22"/>
    <mergeCell ref="B23:Z23"/>
    <mergeCell ref="AA23:BA23"/>
    <mergeCell ref="BB23:CB23"/>
    <mergeCell ref="CC23:DC23"/>
    <mergeCell ref="DD23:EN23"/>
    <mergeCell ref="AD15:AJ17"/>
    <mergeCell ref="CC24:CZ24"/>
    <mergeCell ref="DA24:DC24"/>
    <mergeCell ref="DD24:DH24"/>
    <mergeCell ref="DI24:DQ24"/>
    <mergeCell ref="DR24:EK24"/>
    <mergeCell ref="EL24:EN24"/>
    <mergeCell ref="B24:G25"/>
    <mergeCell ref="H24:Z24"/>
    <mergeCell ref="AA24:AX24"/>
    <mergeCell ref="AY24:BA24"/>
    <mergeCell ref="BB24:BY24"/>
    <mergeCell ref="BZ24:CB24"/>
    <mergeCell ref="H25:Z25"/>
    <mergeCell ref="AA25:AX25"/>
    <mergeCell ref="AY25:BA25"/>
    <mergeCell ref="BB25:BY25"/>
    <mergeCell ref="EL25:EN25"/>
    <mergeCell ref="BZ25:CB25"/>
    <mergeCell ref="CC25:CZ25"/>
    <mergeCell ref="DA25:DC25"/>
    <mergeCell ref="DD25:DH25"/>
    <mergeCell ref="DI25:DQ25"/>
    <mergeCell ref="DR25:EK25"/>
    <mergeCell ref="DR26:EK26"/>
    <mergeCell ref="EL26:EN26"/>
    <mergeCell ref="B27:Z27"/>
    <mergeCell ref="AA27:AX27"/>
    <mergeCell ref="AY27:BA27"/>
    <mergeCell ref="BB27:CB27"/>
    <mergeCell ref="CC27:DC27"/>
    <mergeCell ref="DD27:DH27"/>
    <mergeCell ref="DR27:EK27"/>
    <mergeCell ref="EL27:EN27"/>
    <mergeCell ref="B26:Z26"/>
    <mergeCell ref="AA26:AX26"/>
    <mergeCell ref="AY26:BA26"/>
    <mergeCell ref="BB26:BY26"/>
    <mergeCell ref="BZ26:CB26"/>
    <mergeCell ref="CC26:CZ26"/>
    <mergeCell ref="DA26:DC26"/>
    <mergeCell ref="DD26:DH26"/>
    <mergeCell ref="DI26:DQ26"/>
    <mergeCell ref="B29:Z29"/>
    <mergeCell ref="AA29:AX29"/>
    <mergeCell ref="AY29:BA29"/>
    <mergeCell ref="BB29:DC29"/>
    <mergeCell ref="DD29:DH29"/>
    <mergeCell ref="DR29:EK29"/>
    <mergeCell ref="B28:Z28"/>
    <mergeCell ref="AA28:AX28"/>
    <mergeCell ref="AY28:BA28"/>
    <mergeCell ref="BB28:BY28"/>
    <mergeCell ref="BZ28:CB28"/>
    <mergeCell ref="CC28:DC28"/>
    <mergeCell ref="BB30:DC30"/>
    <mergeCell ref="DD30:DH31"/>
    <mergeCell ref="DR30:EK30"/>
    <mergeCell ref="EL30:EN30"/>
    <mergeCell ref="DD28:DH28"/>
    <mergeCell ref="DI28:DQ28"/>
    <mergeCell ref="DR28:EK28"/>
    <mergeCell ref="EL28:EN28"/>
    <mergeCell ref="EL29:EN29"/>
    <mergeCell ref="B33:CO33"/>
    <mergeCell ref="CQ33:DC34"/>
    <mergeCell ref="DD33:DH34"/>
    <mergeCell ref="DR33:EK34"/>
    <mergeCell ref="EL33:EN34"/>
    <mergeCell ref="B36:EN36"/>
    <mergeCell ref="DI31:DQ31"/>
    <mergeCell ref="DR31:EK31"/>
    <mergeCell ref="EL31:EN31"/>
    <mergeCell ref="B32:Z32"/>
    <mergeCell ref="AQ32:CM32"/>
    <mergeCell ref="DD32:DH32"/>
    <mergeCell ref="DR32:EK32"/>
    <mergeCell ref="EL32:EN32"/>
    <mergeCell ref="I31:Y31"/>
    <mergeCell ref="AA31:AX31"/>
    <mergeCell ref="AY31:BA31"/>
    <mergeCell ref="BB31:BY31"/>
    <mergeCell ref="BZ31:CB31"/>
    <mergeCell ref="CC31:DC31"/>
    <mergeCell ref="B30:G31"/>
    <mergeCell ref="I30:Y30"/>
    <mergeCell ref="AA30:AX30"/>
    <mergeCell ref="AY30:BA30"/>
    <mergeCell ref="EG37:EN37"/>
    <mergeCell ref="B38:E38"/>
    <mergeCell ref="F38:Z38"/>
    <mergeCell ref="AA38:AD38"/>
    <mergeCell ref="AE38:AY38"/>
    <mergeCell ref="AZ38:BC38"/>
    <mergeCell ref="BD38:BX38"/>
    <mergeCell ref="BY38:CB38"/>
    <mergeCell ref="CC38:CW38"/>
    <mergeCell ref="CX38:DK38"/>
    <mergeCell ref="CW37:DE37"/>
    <mergeCell ref="DF37:DK37"/>
    <mergeCell ref="DL37:DP37"/>
    <mergeCell ref="DQ37:DU37"/>
    <mergeCell ref="DV37:DZ37"/>
    <mergeCell ref="EA37:EF37"/>
    <mergeCell ref="B37:E37"/>
    <mergeCell ref="F37:T37"/>
    <mergeCell ref="U37:Z37"/>
    <mergeCell ref="AA37:BV37"/>
    <mergeCell ref="BW37:CB37"/>
    <mergeCell ref="CC37:CV37"/>
    <mergeCell ref="CX39:EN39"/>
    <mergeCell ref="B41:EN41"/>
    <mergeCell ref="EV41:EZ41"/>
    <mergeCell ref="B39:E39"/>
    <mergeCell ref="F39:Z39"/>
    <mergeCell ref="AA39:AD39"/>
    <mergeCell ref="AE39:AY39"/>
    <mergeCell ref="AZ39:BC39"/>
    <mergeCell ref="BD39:BX39"/>
    <mergeCell ref="BL44:BN44"/>
    <mergeCell ref="BO44:CH44"/>
    <mergeCell ref="AA42:AT42"/>
    <mergeCell ref="AU42:BK43"/>
    <mergeCell ref="BL42:BN43"/>
    <mergeCell ref="BO42:CH43"/>
    <mergeCell ref="B42:Z44"/>
    <mergeCell ref="BY39:CB39"/>
    <mergeCell ref="CC39:CW39"/>
    <mergeCell ref="EX46:EX47"/>
    <mergeCell ref="EY46:EY47"/>
    <mergeCell ref="AA47:AT47"/>
    <mergeCell ref="AU47:BK47"/>
    <mergeCell ref="BL47:BN47"/>
    <mergeCell ref="BO47:CH47"/>
    <mergeCell ref="CI47:CZ47"/>
    <mergeCell ref="DA47:DC47"/>
    <mergeCell ref="DA42:DC43"/>
    <mergeCell ref="DD42:DH44"/>
    <mergeCell ref="EL42:EN44"/>
    <mergeCell ref="EV42:EZ43"/>
    <mergeCell ref="AA43:AT43"/>
    <mergeCell ref="CI42:CZ43"/>
    <mergeCell ref="CI44:CZ44"/>
    <mergeCell ref="DA44:DC44"/>
    <mergeCell ref="DI44:EK44"/>
    <mergeCell ref="EX44:EX45"/>
    <mergeCell ref="EY44:EY45"/>
    <mergeCell ref="EZ44:EZ48"/>
    <mergeCell ref="CI46:CZ46"/>
    <mergeCell ref="DA46:DC46"/>
    <mergeCell ref="AA44:AT44"/>
    <mergeCell ref="AU44:BK44"/>
    <mergeCell ref="DD45:DH45"/>
    <mergeCell ref="DI45:EK45"/>
    <mergeCell ref="EL45:EN45"/>
    <mergeCell ref="B46:Z48"/>
    <mergeCell ref="AA46:AT46"/>
    <mergeCell ref="AU46:BK46"/>
    <mergeCell ref="BL46:BN46"/>
    <mergeCell ref="BO46:CH46"/>
    <mergeCell ref="AA48:AT48"/>
    <mergeCell ref="AU48:BK48"/>
    <mergeCell ref="BL48:BN48"/>
    <mergeCell ref="BO48:DC48"/>
    <mergeCell ref="DI48:EK48"/>
    <mergeCell ref="DD46:DH48"/>
    <mergeCell ref="EL46:EN48"/>
    <mergeCell ref="B49:Z49"/>
    <mergeCell ref="AA49:AT49"/>
    <mergeCell ref="AU49:BK49"/>
    <mergeCell ref="BL49:BN49"/>
    <mergeCell ref="B50:Z50"/>
    <mergeCell ref="AA50:AT50"/>
    <mergeCell ref="AU50:BN50"/>
    <mergeCell ref="BO50:DC50"/>
    <mergeCell ref="B45:Z45"/>
    <mergeCell ref="AA45:DC45"/>
    <mergeCell ref="EL52:EN52"/>
    <mergeCell ref="DD50:DH50"/>
    <mergeCell ref="DI50:EK50"/>
    <mergeCell ref="DD49:DH49"/>
    <mergeCell ref="EL49:EN49"/>
    <mergeCell ref="EV49:EZ49"/>
    <mergeCell ref="EL50:EN50"/>
    <mergeCell ref="BO49:CH49"/>
    <mergeCell ref="CI49:CZ49"/>
    <mergeCell ref="DA49:DC49"/>
    <mergeCell ref="DI49:EK49"/>
    <mergeCell ref="CI53:CO53"/>
    <mergeCell ref="AP54:CK55"/>
    <mergeCell ref="DI54:EK55"/>
    <mergeCell ref="CL54:CO55"/>
    <mergeCell ref="CP54:DC55"/>
    <mergeCell ref="EL51:EN51"/>
    <mergeCell ref="EV51:EZ51"/>
    <mergeCell ref="B52:Z52"/>
    <mergeCell ref="AA52:AH52"/>
    <mergeCell ref="AI52:BC52"/>
    <mergeCell ref="BD52:BJ52"/>
    <mergeCell ref="BK52:BN52"/>
    <mergeCell ref="BO52:BV52"/>
    <mergeCell ref="BW52:CR52"/>
    <mergeCell ref="CS52:CY52"/>
    <mergeCell ref="B51:Z51"/>
    <mergeCell ref="AA51:AL51"/>
    <mergeCell ref="AM51:CY51"/>
    <mergeCell ref="CZ51:DC51"/>
    <mergeCell ref="DD51:DH51"/>
    <mergeCell ref="DI51:EK51"/>
    <mergeCell ref="CZ52:DC52"/>
    <mergeCell ref="DD52:DH52"/>
    <mergeCell ref="DI52:EK52"/>
    <mergeCell ref="B56:Z56"/>
    <mergeCell ref="AA56:AO56"/>
    <mergeCell ref="AP56:BP56"/>
    <mergeCell ref="BQ56:BS56"/>
    <mergeCell ref="BT56:BU56"/>
    <mergeCell ref="BV56:DA56"/>
    <mergeCell ref="EX53:EX54"/>
    <mergeCell ref="AA54:AO55"/>
    <mergeCell ref="CP53:CV53"/>
    <mergeCell ref="CW53:DC53"/>
    <mergeCell ref="DD53:DH55"/>
    <mergeCell ref="EL53:EN55"/>
    <mergeCell ref="EV53:EV54"/>
    <mergeCell ref="EW53:EW54"/>
    <mergeCell ref="DB56:DC56"/>
    <mergeCell ref="DD56:DH56"/>
    <mergeCell ref="DI56:EK56"/>
    <mergeCell ref="EL56:EN56"/>
    <mergeCell ref="EV56:EZ56"/>
    <mergeCell ref="B53:Z55"/>
    <mergeCell ref="AA53:AH53"/>
    <mergeCell ref="AI53:BN53"/>
    <mergeCell ref="BO53:BZ53"/>
    <mergeCell ref="CA53:CH53"/>
    <mergeCell ref="EV59:EZ60"/>
    <mergeCell ref="AA60:AX61"/>
    <mergeCell ref="CU58:DA59"/>
    <mergeCell ref="DB58:DF59"/>
    <mergeCell ref="DG58:DK59"/>
    <mergeCell ref="DL58:DP59"/>
    <mergeCell ref="DQ58:EA59"/>
    <mergeCell ref="EB58:EK59"/>
    <mergeCell ref="CI58:CT59"/>
    <mergeCell ref="EL60:EN61"/>
    <mergeCell ref="EV61:EV62"/>
    <mergeCell ref="EW61:EW62"/>
    <mergeCell ref="EX61:EX62"/>
    <mergeCell ref="EY61:EY62"/>
    <mergeCell ref="AA62:AX63"/>
    <mergeCell ref="CU60:DA61"/>
    <mergeCell ref="DB60:DF61"/>
    <mergeCell ref="DG60:DK61"/>
    <mergeCell ref="DL60:DP61"/>
    <mergeCell ref="DQ60:EA61"/>
    <mergeCell ref="AY62:CH63"/>
    <mergeCell ref="AY60:CH61"/>
    <mergeCell ref="DQ57:EA57"/>
    <mergeCell ref="EB57:EN57"/>
    <mergeCell ref="AA58:AX59"/>
    <mergeCell ref="EL58:EN59"/>
    <mergeCell ref="CU57:DP57"/>
    <mergeCell ref="DL66:DP67"/>
    <mergeCell ref="CU66:DA67"/>
    <mergeCell ref="CU64:DA65"/>
    <mergeCell ref="DB64:DF65"/>
    <mergeCell ref="DG64:DK65"/>
    <mergeCell ref="DL64:DP65"/>
    <mergeCell ref="DQ64:EA65"/>
    <mergeCell ref="EL62:EN63"/>
    <mergeCell ref="EB64:EN65"/>
    <mergeCell ref="CI62:CT63"/>
    <mergeCell ref="CU62:DA63"/>
    <mergeCell ref="DB62:DF63"/>
    <mergeCell ref="DG62:DK63"/>
    <mergeCell ref="DQ66:EA67"/>
    <mergeCell ref="EB66:EN67"/>
    <mergeCell ref="BX73:BZ73"/>
    <mergeCell ref="CM73:CO73"/>
    <mergeCell ref="EB60:EK61"/>
    <mergeCell ref="CI60:CT61"/>
    <mergeCell ref="DQ62:EA63"/>
    <mergeCell ref="EB62:EK63"/>
    <mergeCell ref="DB66:DF67"/>
    <mergeCell ref="CI66:CT67"/>
    <mergeCell ref="CP73:CZ73"/>
    <mergeCell ref="CA72:CO72"/>
    <mergeCell ref="DQ68:EA69"/>
    <mergeCell ref="EB68:EN69"/>
    <mergeCell ref="DB68:DF69"/>
    <mergeCell ref="AA71:DC71"/>
    <mergeCell ref="B70:CH70"/>
    <mergeCell ref="CI70:DC70"/>
    <mergeCell ref="DD71:DH71"/>
    <mergeCell ref="DI71:EK71"/>
    <mergeCell ref="EL71:EN71"/>
    <mergeCell ref="DI70:EK70"/>
    <mergeCell ref="EL70:EN70"/>
    <mergeCell ref="DD70:DH70"/>
    <mergeCell ref="CP72:DC72"/>
    <mergeCell ref="AA73:AM73"/>
    <mergeCell ref="B79:H80"/>
    <mergeCell ref="I79:AR80"/>
    <mergeCell ref="AS79:AY80"/>
    <mergeCell ref="DG68:DK69"/>
    <mergeCell ref="DL68:DP69"/>
    <mergeCell ref="B57:Z63"/>
    <mergeCell ref="AA57:AX57"/>
    <mergeCell ref="AY57:CH57"/>
    <mergeCell ref="CI57:CT57"/>
    <mergeCell ref="B64:Z69"/>
    <mergeCell ref="AA64:AX65"/>
    <mergeCell ref="DL62:DP63"/>
    <mergeCell ref="DG66:DK67"/>
    <mergeCell ref="B71:Z71"/>
    <mergeCell ref="B72:Z72"/>
    <mergeCell ref="B73:Z73"/>
    <mergeCell ref="AZ79:BI80"/>
    <mergeCell ref="BJ79:BU80"/>
    <mergeCell ref="BV79:CE80"/>
    <mergeCell ref="CU79:DI80"/>
    <mergeCell ref="AY58:CH59"/>
    <mergeCell ref="CI68:CT69"/>
    <mergeCell ref="CU68:DA69"/>
    <mergeCell ref="AZ72:BK72"/>
    <mergeCell ref="FH63:FL63"/>
    <mergeCell ref="FH64:FL64"/>
    <mergeCell ref="FE68:FE69"/>
    <mergeCell ref="FD68:FD69"/>
    <mergeCell ref="FC68:FC69"/>
    <mergeCell ref="FB68:FB69"/>
    <mergeCell ref="FB66:FB67"/>
    <mergeCell ref="EY69:EY70"/>
    <mergeCell ref="EZ69:EZ70"/>
    <mergeCell ref="EX65:EX66"/>
    <mergeCell ref="EX69:EX70"/>
    <mergeCell ref="EY65:EY66"/>
    <mergeCell ref="EW69:EW70"/>
    <mergeCell ref="EX63:EX64"/>
    <mergeCell ref="EY63:EY64"/>
    <mergeCell ref="EW63:EW64"/>
    <mergeCell ref="EV67:EW68"/>
    <mergeCell ref="EZ91:EZ92"/>
    <mergeCell ref="EV72:EW72"/>
    <mergeCell ref="EY73:EY74"/>
    <mergeCell ref="EZ73:EZ74"/>
    <mergeCell ref="EV65:EV66"/>
    <mergeCell ref="EW65:EW66"/>
    <mergeCell ref="EV63:EV64"/>
    <mergeCell ref="FA73:FA74"/>
    <mergeCell ref="EV76:EV77"/>
    <mergeCell ref="EW76:EW77"/>
    <mergeCell ref="EX76:EX77"/>
    <mergeCell ref="EY76:EY77"/>
    <mergeCell ref="EZ76:EZ77"/>
    <mergeCell ref="EV69:EV70"/>
    <mergeCell ref="EW80:EW81"/>
    <mergeCell ref="EV80:EV81"/>
    <mergeCell ref="EX80:EX81"/>
    <mergeCell ref="EY80:EY81"/>
    <mergeCell ref="EZ80:EZ81"/>
    <mergeCell ref="AA74:AT74"/>
    <mergeCell ref="AU74:BK74"/>
    <mergeCell ref="BL74:BN74"/>
    <mergeCell ref="BO74:CH74"/>
    <mergeCell ref="CI74:CZ74"/>
    <mergeCell ref="DA74:DC74"/>
    <mergeCell ref="AA75:AD75"/>
    <mergeCell ref="AE75:BN75"/>
    <mergeCell ref="BO75:DC75"/>
    <mergeCell ref="AZ73:BK73"/>
    <mergeCell ref="EV78:EV79"/>
    <mergeCell ref="EW78:EW79"/>
    <mergeCell ref="EX78:EX79"/>
    <mergeCell ref="EY78:EY79"/>
    <mergeCell ref="EZ78:EZ79"/>
    <mergeCell ref="AN73:AQ73"/>
    <mergeCell ref="AR73:AU73"/>
    <mergeCell ref="DD72:DH73"/>
    <mergeCell ref="DI72:EK73"/>
    <mergeCell ref="EL72:EN73"/>
    <mergeCell ref="DD74:DH75"/>
    <mergeCell ref="DI74:EK75"/>
    <mergeCell ref="EL74:EN75"/>
    <mergeCell ref="DA73:DC73"/>
    <mergeCell ref="BL73:BW73"/>
    <mergeCell ref="CA73:CL73"/>
    <mergeCell ref="BL72:BZ72"/>
    <mergeCell ref="CQ76:DC77"/>
    <mergeCell ref="DD76:DH77"/>
    <mergeCell ref="DI76:EK77"/>
    <mergeCell ref="EL76:EN77"/>
    <mergeCell ref="B77:CM78"/>
    <mergeCell ref="B74:Z75"/>
    <mergeCell ref="B81:R82"/>
    <mergeCell ref="AZ81:BU82"/>
    <mergeCell ref="BV81:EN82"/>
    <mergeCell ref="CF79:CJ80"/>
    <mergeCell ref="CK79:CO80"/>
    <mergeCell ref="CP79:CT80"/>
    <mergeCell ref="DJ79:EN80"/>
    <mergeCell ref="S81:AY82"/>
    <mergeCell ref="B18:J20"/>
    <mergeCell ref="K18:S20"/>
    <mergeCell ref="T18:AX20"/>
    <mergeCell ref="AY18:BG20"/>
    <mergeCell ref="BH18:DD20"/>
    <mergeCell ref="DE18:DM20"/>
    <mergeCell ref="DN18:EN20"/>
    <mergeCell ref="AY68:CH69"/>
    <mergeCell ref="AA68:AX69"/>
    <mergeCell ref="AY64:CH65"/>
    <mergeCell ref="AA66:AX67"/>
    <mergeCell ref="CI64:CT65"/>
    <mergeCell ref="AY66:CH67"/>
    <mergeCell ref="AV73:AY73"/>
    <mergeCell ref="AA72:AM72"/>
    <mergeCell ref="AN72:AY72"/>
  </mergeCells>
  <phoneticPr fontId="1"/>
  <dataValidations xWindow="361" yWindow="455" count="27">
    <dataValidation type="list" allowBlank="1" showInputMessage="1" showErrorMessage="1" prompt="世帯主から見た続柄を選択してください。_x000a_選択肢の中に当てはまるものがない場合は、お手数ですが、空欄のまま印刷後、手書きしてくださるようお願いします。" sqref="ED12:EN14">
      <formula1>$FC$2:$FC$21</formula1>
    </dataValidation>
    <dataValidation type="list" allowBlank="1" showInputMessage="1" showErrorMessage="1" sqref="AZ79:BI80 EG37:EN37">
      <formula1>$FC$2:$FC$21</formula1>
    </dataValidation>
    <dataValidation allowBlank="1" showInputMessage="1" showErrorMessage="1" prompt="白色のセルとなっていますが、入力はできる状態です。_x000a_（特別な事情がない限り、お名前はできるだけご自分で署名していただきますようお願いします。）" sqref="AK11"/>
    <dataValidation allowBlank="1" showInputMessage="1" showErrorMessage="1" prompt="申告者が学校教育法に規定する学校の学生、生徒等の場合は入力してください。" sqref="AM51:CY51"/>
    <dataValidation type="list" allowBlank="1" showInputMessage="1" showErrorMessage="1" prompt="同居・別居を選んでください。_x000a_別居の場合は、２面シートの『別居の扶養親族に関する事項』にも入力してください。" sqref="DQ58:EA69">
      <formula1>$EZ$14:$EZ$15</formula1>
    </dataValidation>
    <dataValidation type="list" allowBlank="1" showInputMessage="1" showErrorMessage="1" prompt="同居している場合は&quot;(同)&quot;_x000a_別居している場合は&quot;(別)&quot;" sqref="CZ52:DC52 BK52:BN52">
      <formula1>$FA$14:$FA$15</formula1>
    </dataValidation>
    <dataValidation type="list" allowBlank="1" showInputMessage="1" showErrorMessage="1" prompt="選択内容の前部分の漢字はそれぞれの手帳を指しています。" sqref="BD52:BJ52 CS52:CY52">
      <formula1>$FB$2:$FB$17</formula1>
    </dataValidation>
    <dataValidation type="list" allowBlank="1" showInputMessage="1" showErrorMessage="1" sqref="CI64:CT69">
      <formula1>$EX$10:$EX$15</formula1>
    </dataValidation>
    <dataValidation type="list" allowBlank="1" showInputMessage="1" showErrorMessage="1" prompt="左の項目で「寡婦」を選択した方のみ該当事由を選択してください。_x000a_「ひとり親」を選択した方は選択不要です。" sqref="AU50:BN50">
      <formula1>$FA$6:$FA$9</formula1>
    </dataValidation>
    <dataValidation type="list" allowBlank="1" showInputMessage="1" showErrorMessage="1" prompt="&quot;ひとり親&quot;に該当する方は&quot;ひとり親&quot;を、該当しない方は&quot;寡婦&quot;を選択してください。" sqref="AA50:AT50">
      <formula1>$FA$3:$FA$4</formula1>
    </dataValidation>
    <dataValidation type="list" allowBlank="1" showInputMessage="1" showErrorMessage="1" sqref="AZ73:BK73">
      <formula1>$EZ$3:$EZ$8</formula1>
    </dataValidation>
    <dataValidation type="list" allowBlank="1" showInputMessage="1" showErrorMessage="1" sqref="AA73:AM73">
      <formula1>$EY$3:$EY$12</formula1>
    </dataValidation>
    <dataValidation type="list" allowBlank="1" showInputMessage="1" showErrorMessage="1" sqref="B37:E39 AA38:AD39 AZ38:BC39 BY38:CB39 AA75:AD75">
      <formula1>$EX$3</formula1>
    </dataValidation>
    <dataValidation type="list" allowBlank="1" showInputMessage="1" showErrorMessage="1" sqref="DF37:DK37 CU58:DA63 CA53:CH53">
      <formula1>$EW$3:$EW$6</formula1>
    </dataValidation>
    <dataValidation type="list" allowBlank="1" showInputMessage="1" showErrorMessage="1" sqref="CL54:CO55">
      <formula1>"○"</formula1>
    </dataValidation>
    <dataValidation type="whole" allowBlank="1" showInputMessage="1" showErrorMessage="1" sqref="DW9:EA11 CP53:CV53 DQ37:DU37">
      <formula1>1</formula1>
      <formula2>12</formula2>
    </dataValidation>
    <dataValidation type="whole" allowBlank="1" showInputMessage="1" showErrorMessage="1" sqref="EF9:EJ11 CW53:DC53 DV37:DZ37 AN73:AY73">
      <formula1>1</formula1>
      <formula2>31</formula2>
    </dataValidation>
    <dataValidation type="whole" allowBlank="1" showInputMessage="1" showErrorMessage="1" sqref="CI53:CO53 DB58:DF63 DN9:DR11 DL37:DP37">
      <formula1>1</formula1>
      <formula2>64</formula2>
    </dataValidation>
    <dataValidation type="textLength" errorStyle="warning" operator="equal" allowBlank="1" showInputMessage="1" showErrorMessage="1" errorTitle="無効な入力" error="12桁で入力して下さい。" sqref="AK21:CR21 AK15:CR17">
      <formula1>12</formula1>
    </dataValidation>
    <dataValidation type="textLength" errorStyle="warning" operator="equal" allowBlank="1" showInputMessage="1" showErrorMessage="1" errorTitle="無効" error="12桁で入力して下さい。" sqref="AP54:CK55 AY58:CH69">
      <formula1>12</formula1>
    </dataValidation>
    <dataValidation type="list" allowBlank="1" showInputMessage="1" showErrorMessage="1" sqref="CU64:DA69">
      <formula1>"平成,令和"</formula1>
    </dataValidation>
    <dataValidation type="list" allowBlank="1" showInputMessage="1" showErrorMessage="1" sqref="DE9:DM11">
      <formula1>$EW$3:$EW$7</formula1>
    </dataValidation>
    <dataValidation allowBlank="1" showInputMessage="1" showErrorMessage="1" prompt="申告者でない方が申告書を提出する際に入力して下さい。" sqref="T18:AX20"/>
    <dataValidation type="list" allowBlank="1" showInputMessage="1" showErrorMessage="1" sqref="BV79:CE80">
      <formula1>"明治,大正,昭和,平成,令和"</formula1>
    </dataValidation>
    <dataValidation type="textLength" operator="equal" allowBlank="1" showInputMessage="1" showErrorMessage="1" sqref="DJ79">
      <formula1>12</formula1>
    </dataValidation>
    <dataValidation type="list" allowBlank="1" showInputMessage="1" showErrorMessage="1" sqref="S81:AY82">
      <formula1>"愛護A,身体1級,身体2級,精神1級,要介護4級,要介護5級"</formula1>
    </dataValidation>
    <dataValidation type="list" allowBlank="1" showInputMessage="1" showErrorMessage="1" sqref="CI58:CT63">
      <formula1>$FC$5:$FC$21</formula1>
    </dataValidation>
  </dataValidations>
  <pageMargins left="0.47244094488188981" right="0.11811023622047245" top="0.31496062992125984" bottom="0.19685039370078741" header="0.31496062992125984" footer="0.31496062992125984"/>
  <pageSetup paperSize="9" scale="94" orientation="portrait" r:id="rId1"/>
  <rowBreaks count="1" manualBreakCount="1">
    <brk id="2" max="16383" man="1"/>
  </rowBreaks>
  <colBreaks count="1" manualBreakCount="1">
    <brk id="150"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J184"/>
  <sheetViews>
    <sheetView showGridLines="0" showZeros="0" zoomScale="130" zoomScaleNormal="130" zoomScaleSheetLayoutView="120" zoomScalePageLayoutView="120" workbookViewId="0">
      <selection activeCell="E5" sqref="E5:J6"/>
    </sheetView>
  </sheetViews>
  <sheetFormatPr defaultColWidth="1.375" defaultRowHeight="17.100000000000001" customHeight="1" outlineLevelCol="1" x14ac:dyDescent="0.15"/>
  <cols>
    <col min="1" max="1" width="3.625" style="182" customWidth="1"/>
    <col min="2" max="3" width="1.375" style="182"/>
    <col min="4" max="4" width="1.375" style="182" customWidth="1"/>
    <col min="5" max="70" width="1.375" style="182"/>
    <col min="71" max="71" width="1.375" style="34"/>
    <col min="72" max="72" width="2.625" style="182" customWidth="1"/>
    <col min="73" max="73" width="0.75" style="182" customWidth="1"/>
    <col min="74" max="77" width="10.625" style="185" hidden="1" customWidth="1" outlineLevel="1"/>
    <col min="78" max="81" width="9.5" style="18" hidden="1" customWidth="1" outlineLevel="1"/>
    <col min="82" max="82" width="3.625" style="18" hidden="1" customWidth="1" outlineLevel="1"/>
    <col min="83" max="83" width="9.5" style="18" hidden="1" customWidth="1" outlineLevel="1"/>
    <col min="84" max="84" width="5.75" style="19" hidden="1" customWidth="1" outlineLevel="1"/>
    <col min="85" max="88" width="9.625" style="18" hidden="1" customWidth="1" outlineLevel="1"/>
    <col min="89" max="89" width="3.625" style="18" hidden="1" customWidth="1" outlineLevel="1"/>
    <col min="90" max="90" width="9.625" style="18" hidden="1" customWidth="1" outlineLevel="1"/>
    <col min="91" max="91" width="5.375" style="19" hidden="1" customWidth="1" outlineLevel="1" collapsed="1"/>
    <col min="92" max="92" width="9.5" style="18" hidden="1" customWidth="1" outlineLevel="1" collapsed="1"/>
    <col min="93" max="95" width="9.5" style="18" hidden="1" customWidth="1" outlineLevel="1"/>
    <col min="96" max="96" width="3.625" style="18" hidden="1" customWidth="1" outlineLevel="1"/>
    <col min="97" max="97" width="9.5" style="18" hidden="1" customWidth="1" outlineLevel="1"/>
    <col min="98" max="101" width="9.5" style="185" hidden="1" customWidth="1" outlineLevel="1"/>
    <col min="102" max="102" width="6.375" style="185" hidden="1" customWidth="1" outlineLevel="1" collapsed="1"/>
    <col min="103" max="106" width="9.5" style="18" hidden="1" customWidth="1" outlineLevel="1"/>
    <col min="107" max="107" width="3.625" style="18" hidden="1" customWidth="1" outlineLevel="1"/>
    <col min="108" max="108" width="9.5" style="18" hidden="1" customWidth="1" outlineLevel="1"/>
    <col min="109" max="112" width="9.5" style="185" hidden="1" customWidth="1" outlineLevel="1"/>
    <col min="113" max="113" width="3.75" style="182" hidden="1" customWidth="1" outlineLevel="1" collapsed="1"/>
    <col min="114" max="114" width="1.375" style="182" collapsed="1"/>
    <col min="115" max="16384" width="1.375" style="182"/>
  </cols>
  <sheetData>
    <row r="1" spans="2:108" s="185" customFormat="1" ht="15" customHeight="1" x14ac:dyDescent="0.15">
      <c r="B1" s="815" t="s">
        <v>510</v>
      </c>
      <c r="C1" s="815"/>
      <c r="D1" s="815"/>
      <c r="E1" s="815"/>
      <c r="F1" s="815"/>
      <c r="G1" s="815"/>
      <c r="H1" s="815"/>
      <c r="I1" s="815"/>
      <c r="J1" s="815"/>
      <c r="K1" s="815"/>
      <c r="L1" s="815"/>
      <c r="M1" s="815"/>
      <c r="N1" s="815"/>
      <c r="O1" s="815"/>
      <c r="P1" s="815"/>
      <c r="Q1" s="815"/>
      <c r="R1" s="815"/>
      <c r="S1" s="815"/>
      <c r="T1" s="815"/>
      <c r="U1" s="815"/>
      <c r="V1" s="815"/>
      <c r="W1" s="815"/>
      <c r="X1" s="815"/>
      <c r="Y1" s="815"/>
      <c r="Z1" s="815"/>
      <c r="AA1" s="815"/>
      <c r="AB1" s="815"/>
      <c r="AC1" s="815"/>
      <c r="AD1" s="815"/>
      <c r="AE1" s="815"/>
      <c r="AF1" s="815"/>
      <c r="AG1" s="815"/>
      <c r="AH1" s="815"/>
      <c r="AI1" s="815"/>
      <c r="AJ1" s="815"/>
      <c r="AK1" s="815"/>
      <c r="AL1" s="815"/>
      <c r="AM1" s="815"/>
      <c r="AN1" s="815"/>
      <c r="AO1" s="815"/>
      <c r="AP1" s="815"/>
      <c r="AQ1" s="815"/>
      <c r="AR1" s="815"/>
      <c r="AS1" s="815"/>
      <c r="AT1" s="815"/>
      <c r="AU1" s="815"/>
      <c r="AV1" s="815"/>
      <c r="AW1" s="815"/>
      <c r="AX1" s="815"/>
      <c r="AY1" s="815"/>
      <c r="AZ1" s="815"/>
      <c r="BA1" s="815"/>
      <c r="BB1" s="815"/>
      <c r="BC1" s="815"/>
      <c r="BD1" s="815"/>
      <c r="BE1" s="815"/>
      <c r="BF1" s="815"/>
      <c r="BG1" s="815"/>
      <c r="BH1" s="815"/>
      <c r="BI1" s="815"/>
      <c r="BJ1" s="815"/>
      <c r="BK1" s="815"/>
      <c r="BL1" s="815"/>
      <c r="BM1" s="815"/>
      <c r="BN1" s="815"/>
      <c r="BO1" s="815"/>
      <c r="BP1" s="815"/>
      <c r="BQ1" s="815"/>
      <c r="BR1" s="815"/>
      <c r="BS1" s="815"/>
      <c r="BT1" s="815"/>
      <c r="BU1" s="815"/>
      <c r="BZ1" s="18"/>
      <c r="CA1" s="18"/>
      <c r="CB1" s="18"/>
      <c r="CC1" s="18"/>
      <c r="CD1" s="18"/>
      <c r="CE1" s="18"/>
      <c r="CF1" s="19"/>
      <c r="CG1" s="18"/>
      <c r="CH1" s="18"/>
      <c r="CI1" s="18"/>
      <c r="CJ1" s="18"/>
      <c r="CK1" s="18"/>
      <c r="CL1" s="18"/>
      <c r="CM1" s="19"/>
      <c r="CN1" s="18"/>
      <c r="CO1" s="18"/>
      <c r="CP1" s="18"/>
      <c r="CQ1" s="18"/>
      <c r="CR1" s="18"/>
      <c r="CS1" s="18"/>
      <c r="CY1" s="18"/>
      <c r="CZ1" s="18"/>
      <c r="DA1" s="18"/>
      <c r="DB1" s="18"/>
      <c r="DC1" s="18"/>
      <c r="DD1" s="18"/>
    </row>
    <row r="2" spans="2:108" s="185" customFormat="1" ht="15" customHeight="1" x14ac:dyDescent="0.15">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Z2" s="18"/>
      <c r="CA2" s="18"/>
      <c r="CB2" s="18"/>
      <c r="CC2" s="18"/>
      <c r="CD2" s="18"/>
      <c r="CE2" s="18"/>
      <c r="CF2" s="19"/>
      <c r="CG2" s="18"/>
      <c r="CH2" s="18"/>
      <c r="CI2" s="18"/>
      <c r="CJ2" s="18"/>
      <c r="CK2" s="18"/>
      <c r="CL2" s="18"/>
      <c r="CM2" s="19"/>
      <c r="CN2" s="18"/>
      <c r="CO2" s="18"/>
      <c r="CP2" s="18"/>
      <c r="CQ2" s="18"/>
      <c r="CR2" s="18"/>
      <c r="CS2" s="18"/>
      <c r="CY2" s="18"/>
      <c r="CZ2" s="18"/>
      <c r="DA2" s="18"/>
      <c r="DB2" s="18"/>
      <c r="DC2" s="18"/>
      <c r="DD2" s="18"/>
    </row>
    <row r="3" spans="2:108" ht="17.100000000000001" customHeight="1" thickBot="1" x14ac:dyDescent="0.2">
      <c r="B3" s="1253" t="s">
        <v>140</v>
      </c>
      <c r="C3" s="1253"/>
      <c r="D3" s="1253"/>
      <c r="E3" s="1253"/>
      <c r="F3" s="1253"/>
      <c r="G3" s="1253"/>
      <c r="H3" s="1253"/>
      <c r="I3" s="1253"/>
      <c r="J3" s="1253"/>
      <c r="L3" s="1254" t="s">
        <v>221</v>
      </c>
      <c r="M3" s="1255"/>
      <c r="N3" s="1255"/>
      <c r="O3" s="1255"/>
      <c r="P3" s="1255"/>
      <c r="Q3" s="1255"/>
      <c r="R3" s="1255"/>
      <c r="S3" s="1255"/>
      <c r="T3" s="1255"/>
      <c r="U3" s="1255"/>
      <c r="V3" s="1255"/>
      <c r="W3" s="1255"/>
      <c r="X3" s="1255"/>
      <c r="Y3" s="1255"/>
      <c r="Z3" s="1255"/>
      <c r="AA3" s="1255"/>
      <c r="AB3" s="1255"/>
      <c r="AE3" s="1253" t="s">
        <v>208</v>
      </c>
      <c r="AF3" s="1253"/>
      <c r="AG3" s="1253"/>
      <c r="AH3" s="1253"/>
      <c r="AI3" s="1253"/>
      <c r="AJ3" s="1253"/>
      <c r="AK3" s="1253"/>
      <c r="AL3" s="1253"/>
      <c r="AM3" s="1253"/>
      <c r="AN3" s="1253"/>
      <c r="AO3" s="1253"/>
      <c r="AP3" s="1253"/>
      <c r="AQ3" s="1253"/>
      <c r="AR3" s="1253"/>
      <c r="AS3" s="1253"/>
      <c r="AT3" s="1253"/>
      <c r="AU3" s="1253"/>
      <c r="AV3" s="1253"/>
      <c r="AW3" s="1253"/>
      <c r="AX3" s="1253"/>
      <c r="AY3" s="1253"/>
    </row>
    <row r="4" spans="2:108" ht="17.100000000000001" customHeight="1" x14ac:dyDescent="0.15">
      <c r="B4" s="1129" t="s">
        <v>138</v>
      </c>
      <c r="C4" s="1112"/>
      <c r="D4" s="1112"/>
      <c r="E4" s="1256" t="s">
        <v>218</v>
      </c>
      <c r="F4" s="1256"/>
      <c r="G4" s="1256"/>
      <c r="H4" s="1256"/>
      <c r="I4" s="1256"/>
      <c r="J4" s="1256"/>
      <c r="K4" s="1256"/>
      <c r="L4" s="1256" t="s">
        <v>108</v>
      </c>
      <c r="M4" s="1256"/>
      <c r="N4" s="1256"/>
      <c r="O4" s="1256"/>
      <c r="P4" s="1112" t="s">
        <v>219</v>
      </c>
      <c r="Q4" s="1112"/>
      <c r="R4" s="1112"/>
      <c r="S4" s="1112"/>
      <c r="T4" s="1112"/>
      <c r="U4" s="1112"/>
      <c r="V4" s="1112"/>
      <c r="W4" s="1256" t="s">
        <v>220</v>
      </c>
      <c r="X4" s="1256"/>
      <c r="Y4" s="1256"/>
      <c r="Z4" s="1256"/>
      <c r="AA4" s="1256"/>
      <c r="AB4" s="1256"/>
      <c r="AC4" s="1257"/>
      <c r="AD4" s="113"/>
      <c r="AE4" s="35"/>
      <c r="AF4" s="1258" t="s">
        <v>141</v>
      </c>
      <c r="AG4" s="1258"/>
      <c r="AH4" s="1258"/>
      <c r="AI4" s="1258"/>
      <c r="AJ4" s="1258"/>
      <c r="AK4" s="1258"/>
      <c r="AL4" s="1258"/>
      <c r="AM4" s="1258"/>
      <c r="AN4" s="1258"/>
      <c r="AO4" s="1258"/>
      <c r="AP4" s="36"/>
      <c r="AQ4" s="1259"/>
      <c r="AR4" s="1260"/>
      <c r="AS4" s="1260"/>
      <c r="AT4" s="1260"/>
      <c r="AU4" s="1260"/>
      <c r="AV4" s="1260"/>
      <c r="AW4" s="1260"/>
      <c r="AX4" s="1260"/>
      <c r="AY4" s="1260"/>
      <c r="AZ4" s="1260"/>
      <c r="BA4" s="1260"/>
      <c r="BB4" s="1260"/>
      <c r="BC4" s="1260"/>
      <c r="BD4" s="1260"/>
      <c r="BE4" s="1260"/>
      <c r="BF4" s="1260"/>
      <c r="BG4" s="1260"/>
      <c r="BH4" s="1260"/>
      <c r="BI4" s="1260"/>
      <c r="BJ4" s="1260"/>
      <c r="BK4" s="1260"/>
      <c r="BL4" s="1260"/>
      <c r="BM4" s="1260"/>
      <c r="BN4" s="1260"/>
      <c r="BO4" s="1260"/>
      <c r="BP4" s="1260"/>
      <c r="BQ4" s="1260"/>
      <c r="BR4" s="1261"/>
      <c r="BS4" s="184"/>
    </row>
    <row r="5" spans="2:108" ht="8.4499999999999993" customHeight="1" x14ac:dyDescent="0.15">
      <c r="B5" s="1232" t="s">
        <v>511</v>
      </c>
      <c r="C5" s="1233"/>
      <c r="D5" s="1234"/>
      <c r="E5" s="1238"/>
      <c r="F5" s="1239"/>
      <c r="G5" s="1239"/>
      <c r="H5" s="1239"/>
      <c r="I5" s="1239"/>
      <c r="J5" s="1239"/>
      <c r="K5" s="1001" t="s">
        <v>8</v>
      </c>
      <c r="L5" s="1240"/>
      <c r="M5" s="1241"/>
      <c r="N5" s="1241"/>
      <c r="O5" s="1001" t="s">
        <v>139</v>
      </c>
      <c r="P5" s="1238"/>
      <c r="Q5" s="1239"/>
      <c r="R5" s="1239"/>
      <c r="S5" s="1239"/>
      <c r="T5" s="1239"/>
      <c r="U5" s="1239"/>
      <c r="V5" s="1001" t="s">
        <v>8</v>
      </c>
      <c r="W5" s="1244"/>
      <c r="X5" s="1245"/>
      <c r="Y5" s="1245"/>
      <c r="Z5" s="1245"/>
      <c r="AA5" s="1245"/>
      <c r="AB5" s="1245"/>
      <c r="AC5" s="1246"/>
      <c r="AD5" s="113"/>
      <c r="AE5" s="1250"/>
      <c r="AF5" s="1157" t="s">
        <v>259</v>
      </c>
      <c r="AG5" s="1157"/>
      <c r="AH5" s="1157"/>
      <c r="AI5" s="1157"/>
      <c r="AJ5" s="1157"/>
      <c r="AK5" s="1157"/>
      <c r="AL5" s="1157"/>
      <c r="AM5" s="1157"/>
      <c r="AN5" s="1157"/>
      <c r="AO5" s="1157"/>
      <c r="AP5" s="427"/>
      <c r="AQ5" s="37" t="s">
        <v>315</v>
      </c>
      <c r="AR5" s="1231"/>
      <c r="AS5" s="1231"/>
      <c r="AT5" s="1231"/>
      <c r="AU5" s="37" t="s">
        <v>129</v>
      </c>
      <c r="AV5" s="1231"/>
      <c r="AW5" s="1231"/>
      <c r="AX5" s="1231"/>
      <c r="AY5" s="38" t="s">
        <v>138</v>
      </c>
      <c r="AZ5" s="663"/>
      <c r="BA5" s="1157" t="s">
        <v>512</v>
      </c>
      <c r="BB5" s="1157"/>
      <c r="BC5" s="1157"/>
      <c r="BD5" s="1157"/>
      <c r="BE5" s="1157"/>
      <c r="BF5" s="1157"/>
      <c r="BG5" s="1157"/>
      <c r="BH5" s="1157"/>
      <c r="BI5" s="427"/>
      <c r="BJ5" s="673"/>
      <c r="BK5" s="673"/>
      <c r="BL5" s="673"/>
      <c r="BM5" s="673"/>
      <c r="BN5" s="673"/>
      <c r="BO5" s="673"/>
      <c r="BP5" s="673"/>
      <c r="BQ5" s="1022" t="s">
        <v>513</v>
      </c>
      <c r="BR5" s="997"/>
      <c r="BS5" s="39"/>
    </row>
    <row r="6" spans="2:108" ht="8.4499999999999993" customHeight="1" x14ac:dyDescent="0.15">
      <c r="B6" s="1235"/>
      <c r="C6" s="1236"/>
      <c r="D6" s="1237"/>
      <c r="E6" s="1174"/>
      <c r="F6" s="1175"/>
      <c r="G6" s="1175"/>
      <c r="H6" s="1175"/>
      <c r="I6" s="1175"/>
      <c r="J6" s="1175"/>
      <c r="K6" s="1002"/>
      <c r="L6" s="1242"/>
      <c r="M6" s="1243"/>
      <c r="N6" s="1243"/>
      <c r="O6" s="1002"/>
      <c r="P6" s="1174"/>
      <c r="Q6" s="1175"/>
      <c r="R6" s="1175"/>
      <c r="S6" s="1175"/>
      <c r="T6" s="1175"/>
      <c r="U6" s="1175"/>
      <c r="V6" s="1002"/>
      <c r="W6" s="1247"/>
      <c r="X6" s="1248"/>
      <c r="Y6" s="1248"/>
      <c r="Z6" s="1248"/>
      <c r="AA6" s="1248"/>
      <c r="AB6" s="1248"/>
      <c r="AC6" s="1249"/>
      <c r="AD6" s="113"/>
      <c r="AE6" s="1251"/>
      <c r="AF6" s="1230"/>
      <c r="AG6" s="1230"/>
      <c r="AH6" s="1230"/>
      <c r="AI6" s="1230"/>
      <c r="AJ6" s="1230"/>
      <c r="AK6" s="1230"/>
      <c r="AL6" s="1230"/>
      <c r="AM6" s="1230"/>
      <c r="AN6" s="1230"/>
      <c r="AO6" s="1230"/>
      <c r="AP6" s="430"/>
      <c r="AQ6" s="61" t="s">
        <v>316</v>
      </c>
      <c r="AR6" s="1252"/>
      <c r="AS6" s="1252"/>
      <c r="AT6" s="1252"/>
      <c r="AU6" s="40" t="s">
        <v>129</v>
      </c>
      <c r="AV6" s="1252"/>
      <c r="AW6" s="1252"/>
      <c r="AX6" s="1252"/>
      <c r="AY6" s="41" t="s">
        <v>138</v>
      </c>
      <c r="AZ6" s="428"/>
      <c r="BA6" s="1230"/>
      <c r="BB6" s="1230"/>
      <c r="BC6" s="1230"/>
      <c r="BD6" s="1230"/>
      <c r="BE6" s="1230"/>
      <c r="BF6" s="1230"/>
      <c r="BG6" s="1230"/>
      <c r="BH6" s="1230"/>
      <c r="BI6" s="430"/>
      <c r="BJ6" s="675"/>
      <c r="BK6" s="675"/>
      <c r="BL6" s="675"/>
      <c r="BM6" s="675"/>
      <c r="BN6" s="675"/>
      <c r="BO6" s="675"/>
      <c r="BP6" s="675"/>
      <c r="BQ6" s="1023"/>
      <c r="BR6" s="998"/>
      <c r="BS6" s="39"/>
    </row>
    <row r="7" spans="2:108" ht="17.100000000000001" customHeight="1" x14ac:dyDescent="0.15">
      <c r="B7" s="1204" t="s">
        <v>514</v>
      </c>
      <c r="C7" s="1205"/>
      <c r="D7" s="1205"/>
      <c r="E7" s="1206"/>
      <c r="F7" s="1207"/>
      <c r="G7" s="1207"/>
      <c r="H7" s="1207"/>
      <c r="I7" s="1207"/>
      <c r="J7" s="1207"/>
      <c r="K7" s="194" t="s">
        <v>8</v>
      </c>
      <c r="L7" s="1208"/>
      <c r="M7" s="1209"/>
      <c r="N7" s="1209"/>
      <c r="O7" s="194" t="s">
        <v>139</v>
      </c>
      <c r="P7" s="1206"/>
      <c r="Q7" s="1207"/>
      <c r="R7" s="1207"/>
      <c r="S7" s="1207"/>
      <c r="T7" s="1207"/>
      <c r="U7" s="1207"/>
      <c r="V7" s="194" t="s">
        <v>8</v>
      </c>
      <c r="W7" s="1198"/>
      <c r="X7" s="1199"/>
      <c r="Y7" s="1199"/>
      <c r="Z7" s="1199"/>
      <c r="AA7" s="1199"/>
      <c r="AB7" s="1199"/>
      <c r="AC7" s="1200"/>
      <c r="AD7" s="113"/>
      <c r="AE7" s="1225" t="s">
        <v>250</v>
      </c>
      <c r="AF7" s="443"/>
      <c r="AG7" s="443"/>
      <c r="AH7" s="443"/>
      <c r="AI7" s="443"/>
      <c r="AJ7" s="443"/>
      <c r="AK7" s="443"/>
      <c r="AL7" s="443"/>
      <c r="AM7" s="443"/>
      <c r="AN7" s="443"/>
      <c r="AO7" s="443"/>
      <c r="AP7" s="444"/>
      <c r="AQ7" s="636"/>
      <c r="AR7" s="637"/>
      <c r="AS7" s="637"/>
      <c r="AT7" s="637"/>
      <c r="AU7" s="637"/>
      <c r="AV7" s="637"/>
      <c r="AW7" s="637"/>
      <c r="AX7" s="637"/>
      <c r="AY7" s="637"/>
      <c r="AZ7" s="637"/>
      <c r="BA7" s="637"/>
      <c r="BB7" s="637"/>
      <c r="BC7" s="637"/>
      <c r="BD7" s="637"/>
      <c r="BE7" s="637"/>
      <c r="BF7" s="637"/>
      <c r="BG7" s="637"/>
      <c r="BH7" s="637"/>
      <c r="BI7" s="637"/>
      <c r="BJ7" s="637"/>
      <c r="BK7" s="637"/>
      <c r="BL7" s="637"/>
      <c r="BM7" s="637"/>
      <c r="BN7" s="637"/>
      <c r="BO7" s="637"/>
      <c r="BP7" s="637"/>
      <c r="BQ7" s="637"/>
      <c r="BR7" s="1063"/>
      <c r="BS7" s="184"/>
    </row>
    <row r="8" spans="2:108" ht="17.100000000000001" customHeight="1" x14ac:dyDescent="0.15">
      <c r="B8" s="1204" t="s">
        <v>515</v>
      </c>
      <c r="C8" s="1205"/>
      <c r="D8" s="1205"/>
      <c r="E8" s="1206"/>
      <c r="F8" s="1207"/>
      <c r="G8" s="1207"/>
      <c r="H8" s="1207"/>
      <c r="I8" s="1207"/>
      <c r="J8" s="1207"/>
      <c r="K8" s="194" t="s">
        <v>8</v>
      </c>
      <c r="L8" s="1208"/>
      <c r="M8" s="1209"/>
      <c r="N8" s="1209"/>
      <c r="O8" s="194" t="s">
        <v>139</v>
      </c>
      <c r="P8" s="1206"/>
      <c r="Q8" s="1207"/>
      <c r="R8" s="1207"/>
      <c r="S8" s="1207"/>
      <c r="T8" s="1207"/>
      <c r="U8" s="1207"/>
      <c r="V8" s="194" t="s">
        <v>8</v>
      </c>
      <c r="W8" s="1198"/>
      <c r="X8" s="1199"/>
      <c r="Y8" s="1199"/>
      <c r="Z8" s="1199"/>
      <c r="AA8" s="1199"/>
      <c r="AB8" s="1199"/>
      <c r="AC8" s="1200"/>
      <c r="AD8" s="113"/>
      <c r="AE8" s="1219" t="s">
        <v>53</v>
      </c>
      <c r="AF8" s="725"/>
      <c r="AG8" s="42"/>
      <c r="AH8" s="1201" t="s">
        <v>389</v>
      </c>
      <c r="AI8" s="1201"/>
      <c r="AJ8" s="1201"/>
      <c r="AK8" s="1201"/>
      <c r="AL8" s="1201"/>
      <c r="AM8" s="1201"/>
      <c r="AN8" s="1201"/>
      <c r="AO8" s="1201"/>
      <c r="AP8" s="43"/>
      <c r="AQ8" s="442" t="s">
        <v>317</v>
      </c>
      <c r="AR8" s="443"/>
      <c r="AS8" s="443"/>
      <c r="AT8" s="443"/>
      <c r="AU8" s="408"/>
      <c r="AV8" s="408"/>
      <c r="AW8" s="408"/>
      <c r="AX8" s="408"/>
      <c r="AY8" s="408"/>
      <c r="AZ8" s="408"/>
      <c r="BA8" s="443" t="s">
        <v>516</v>
      </c>
      <c r="BB8" s="443"/>
      <c r="BC8" s="443"/>
      <c r="BD8" s="443"/>
      <c r="BE8" s="375"/>
      <c r="BF8" s="375"/>
      <c r="BG8" s="443" t="s">
        <v>517</v>
      </c>
      <c r="BH8" s="443"/>
      <c r="BI8" s="444"/>
      <c r="BJ8" s="912">
        <f>AU8*BE8</f>
        <v>0</v>
      </c>
      <c r="BK8" s="913"/>
      <c r="BL8" s="913"/>
      <c r="BM8" s="913"/>
      <c r="BN8" s="913"/>
      <c r="BO8" s="913"/>
      <c r="BP8" s="913"/>
      <c r="BQ8" s="1202" t="s">
        <v>8</v>
      </c>
      <c r="BR8" s="1211"/>
      <c r="BS8" s="184"/>
    </row>
    <row r="9" spans="2:108" ht="17.100000000000001" customHeight="1" x14ac:dyDescent="0.15">
      <c r="B9" s="1204" t="s">
        <v>518</v>
      </c>
      <c r="C9" s="1205"/>
      <c r="D9" s="1205"/>
      <c r="E9" s="1206"/>
      <c r="F9" s="1207"/>
      <c r="G9" s="1207"/>
      <c r="H9" s="1207"/>
      <c r="I9" s="1207"/>
      <c r="J9" s="1207"/>
      <c r="K9" s="194" t="s">
        <v>8</v>
      </c>
      <c r="L9" s="1208"/>
      <c r="M9" s="1209"/>
      <c r="N9" s="1209"/>
      <c r="O9" s="194" t="s">
        <v>139</v>
      </c>
      <c r="P9" s="1206"/>
      <c r="Q9" s="1207"/>
      <c r="R9" s="1207"/>
      <c r="S9" s="1207"/>
      <c r="T9" s="1207"/>
      <c r="U9" s="1207"/>
      <c r="V9" s="194" t="s">
        <v>8</v>
      </c>
      <c r="W9" s="1198"/>
      <c r="X9" s="1199"/>
      <c r="Y9" s="1199"/>
      <c r="Z9" s="1199"/>
      <c r="AA9" s="1199"/>
      <c r="AB9" s="1199"/>
      <c r="AC9" s="1200"/>
      <c r="AD9" s="113"/>
      <c r="AE9" s="1220"/>
      <c r="AF9" s="1221"/>
      <c r="AG9" s="42"/>
      <c r="AH9" s="1201" t="s">
        <v>390</v>
      </c>
      <c r="AI9" s="1201"/>
      <c r="AJ9" s="1201"/>
      <c r="AK9" s="1201"/>
      <c r="AL9" s="1201"/>
      <c r="AM9" s="1201"/>
      <c r="AN9" s="1201"/>
      <c r="AO9" s="1201"/>
      <c r="AP9" s="43"/>
      <c r="AQ9" s="442" t="s">
        <v>317</v>
      </c>
      <c r="AR9" s="443"/>
      <c r="AS9" s="443"/>
      <c r="AT9" s="443"/>
      <c r="AU9" s="408"/>
      <c r="AV9" s="408"/>
      <c r="AW9" s="408"/>
      <c r="AX9" s="408"/>
      <c r="AY9" s="408"/>
      <c r="AZ9" s="408"/>
      <c r="BA9" s="443" t="s">
        <v>516</v>
      </c>
      <c r="BB9" s="443"/>
      <c r="BC9" s="443"/>
      <c r="BD9" s="443"/>
      <c r="BE9" s="375"/>
      <c r="BF9" s="375"/>
      <c r="BG9" s="443" t="s">
        <v>517</v>
      </c>
      <c r="BH9" s="443"/>
      <c r="BI9" s="444"/>
      <c r="BJ9" s="912">
        <f>AU9*BE9</f>
        <v>0</v>
      </c>
      <c r="BK9" s="913"/>
      <c r="BL9" s="913"/>
      <c r="BM9" s="913"/>
      <c r="BN9" s="913"/>
      <c r="BO9" s="913"/>
      <c r="BP9" s="913"/>
      <c r="BQ9" s="1202" t="s">
        <v>8</v>
      </c>
      <c r="BR9" s="1211"/>
      <c r="BS9" s="184"/>
    </row>
    <row r="10" spans="2:108" ht="17.100000000000001" customHeight="1" x14ac:dyDescent="0.15">
      <c r="B10" s="1204" t="s">
        <v>519</v>
      </c>
      <c r="C10" s="1205"/>
      <c r="D10" s="1205"/>
      <c r="E10" s="1206"/>
      <c r="F10" s="1207"/>
      <c r="G10" s="1207"/>
      <c r="H10" s="1207"/>
      <c r="I10" s="1207"/>
      <c r="J10" s="1207"/>
      <c r="K10" s="194" t="s">
        <v>8</v>
      </c>
      <c r="L10" s="1208"/>
      <c r="M10" s="1209"/>
      <c r="N10" s="1209"/>
      <c r="O10" s="194" t="s">
        <v>139</v>
      </c>
      <c r="P10" s="1206"/>
      <c r="Q10" s="1207"/>
      <c r="R10" s="1207"/>
      <c r="S10" s="1207"/>
      <c r="T10" s="1207"/>
      <c r="U10" s="1207"/>
      <c r="V10" s="194" t="s">
        <v>8</v>
      </c>
      <c r="W10" s="1198"/>
      <c r="X10" s="1199"/>
      <c r="Y10" s="1199"/>
      <c r="Z10" s="1199"/>
      <c r="AA10" s="1199"/>
      <c r="AB10" s="1199"/>
      <c r="AC10" s="1200"/>
      <c r="AD10" s="113"/>
      <c r="AE10" s="1220"/>
      <c r="AF10" s="1221"/>
      <c r="AG10" s="42"/>
      <c r="AH10" s="1201" t="s">
        <v>260</v>
      </c>
      <c r="AI10" s="1201"/>
      <c r="AJ10" s="1201"/>
      <c r="AK10" s="1201"/>
      <c r="AL10" s="1201"/>
      <c r="AM10" s="1201"/>
      <c r="AN10" s="1201"/>
      <c r="AO10" s="1201"/>
      <c r="AP10" s="43"/>
      <c r="AQ10" s="1227"/>
      <c r="AR10" s="1228"/>
      <c r="AS10" s="1228"/>
      <c r="AT10" s="1228"/>
      <c r="AU10" s="1228"/>
      <c r="AV10" s="1228"/>
      <c r="AW10" s="1228"/>
      <c r="AX10" s="1228"/>
      <c r="AY10" s="1228"/>
      <c r="AZ10" s="1228"/>
      <c r="BA10" s="1228"/>
      <c r="BB10" s="1228"/>
      <c r="BC10" s="1228"/>
      <c r="BD10" s="1228"/>
      <c r="BE10" s="1228"/>
      <c r="BF10" s="1228"/>
      <c r="BG10" s="1228"/>
      <c r="BH10" s="1228"/>
      <c r="BI10" s="1229"/>
      <c r="BJ10" s="407"/>
      <c r="BK10" s="408"/>
      <c r="BL10" s="408"/>
      <c r="BM10" s="408"/>
      <c r="BN10" s="408"/>
      <c r="BO10" s="408"/>
      <c r="BP10" s="408"/>
      <c r="BQ10" s="1202" t="s">
        <v>8</v>
      </c>
      <c r="BR10" s="1211"/>
      <c r="BS10" s="39"/>
    </row>
    <row r="11" spans="2:108" ht="17.100000000000001" customHeight="1" x14ac:dyDescent="0.15">
      <c r="B11" s="1204" t="s">
        <v>520</v>
      </c>
      <c r="C11" s="1205"/>
      <c r="D11" s="1205"/>
      <c r="E11" s="1206"/>
      <c r="F11" s="1207"/>
      <c r="G11" s="1207"/>
      <c r="H11" s="1207"/>
      <c r="I11" s="1207"/>
      <c r="J11" s="1207"/>
      <c r="K11" s="194" t="s">
        <v>8</v>
      </c>
      <c r="L11" s="1208"/>
      <c r="M11" s="1209"/>
      <c r="N11" s="1209"/>
      <c r="O11" s="194" t="s">
        <v>139</v>
      </c>
      <c r="P11" s="1206"/>
      <c r="Q11" s="1207"/>
      <c r="R11" s="1207"/>
      <c r="S11" s="1207"/>
      <c r="T11" s="1207"/>
      <c r="U11" s="1207"/>
      <c r="V11" s="194" t="s">
        <v>8</v>
      </c>
      <c r="W11" s="1198"/>
      <c r="X11" s="1199"/>
      <c r="Y11" s="1199"/>
      <c r="Z11" s="1199"/>
      <c r="AA11" s="1199"/>
      <c r="AB11" s="1199"/>
      <c r="AC11" s="1200"/>
      <c r="AD11" s="113"/>
      <c r="AE11" s="1226"/>
      <c r="AF11" s="728"/>
      <c r="AG11" s="442" t="s">
        <v>223</v>
      </c>
      <c r="AH11" s="443"/>
      <c r="AI11" s="443"/>
      <c r="AJ11" s="443"/>
      <c r="AK11" s="443"/>
      <c r="AL11" s="443"/>
      <c r="AM11" s="443"/>
      <c r="AN11" s="443"/>
      <c r="AO11" s="443"/>
      <c r="AP11" s="443"/>
      <c r="AQ11" s="443"/>
      <c r="AR11" s="443"/>
      <c r="AS11" s="443"/>
      <c r="AT11" s="443"/>
      <c r="AU11" s="443"/>
      <c r="AV11" s="443"/>
      <c r="AW11" s="443"/>
      <c r="AX11" s="443"/>
      <c r="AY11" s="444"/>
      <c r="AZ11" s="431" t="s">
        <v>521</v>
      </c>
      <c r="BA11" s="432"/>
      <c r="BB11" s="913">
        <f>SUM(BJ8:BP10)</f>
        <v>0</v>
      </c>
      <c r="BC11" s="913"/>
      <c r="BD11" s="913"/>
      <c r="BE11" s="913"/>
      <c r="BF11" s="913"/>
      <c r="BG11" s="913"/>
      <c r="BH11" s="913"/>
      <c r="BI11" s="913"/>
      <c r="BJ11" s="913"/>
      <c r="BK11" s="913"/>
      <c r="BL11" s="913"/>
      <c r="BM11" s="913"/>
      <c r="BN11" s="913"/>
      <c r="BO11" s="913"/>
      <c r="BP11" s="913"/>
      <c r="BQ11" s="1202" t="s">
        <v>8</v>
      </c>
      <c r="BR11" s="1211"/>
      <c r="BS11" s="39"/>
      <c r="BT11" s="45"/>
    </row>
    <row r="12" spans="2:108" ht="17.100000000000001" customHeight="1" x14ac:dyDescent="0.15">
      <c r="B12" s="1204" t="s">
        <v>522</v>
      </c>
      <c r="C12" s="1205"/>
      <c r="D12" s="1205"/>
      <c r="E12" s="1206"/>
      <c r="F12" s="1207"/>
      <c r="G12" s="1207"/>
      <c r="H12" s="1207"/>
      <c r="I12" s="1207"/>
      <c r="J12" s="1207"/>
      <c r="K12" s="194" t="s">
        <v>8</v>
      </c>
      <c r="L12" s="1208"/>
      <c r="M12" s="1209"/>
      <c r="N12" s="1209"/>
      <c r="O12" s="194" t="s">
        <v>139</v>
      </c>
      <c r="P12" s="1206"/>
      <c r="Q12" s="1207"/>
      <c r="R12" s="1207"/>
      <c r="S12" s="1207"/>
      <c r="T12" s="1207"/>
      <c r="U12" s="1207"/>
      <c r="V12" s="194" t="s">
        <v>8</v>
      </c>
      <c r="W12" s="1198"/>
      <c r="X12" s="1199"/>
      <c r="Y12" s="1199"/>
      <c r="Z12" s="1199"/>
      <c r="AA12" s="1199"/>
      <c r="AB12" s="1199"/>
      <c r="AC12" s="1200"/>
      <c r="AD12" s="113"/>
      <c r="AE12" s="1219" t="s">
        <v>143</v>
      </c>
      <c r="AF12" s="725"/>
      <c r="AG12" s="42"/>
      <c r="AH12" s="1201" t="s">
        <v>73</v>
      </c>
      <c r="AI12" s="1201"/>
      <c r="AJ12" s="1201"/>
      <c r="AK12" s="1201"/>
      <c r="AL12" s="1201"/>
      <c r="AM12" s="1201"/>
      <c r="AN12" s="1201"/>
      <c r="AO12" s="1201"/>
      <c r="AP12" s="43"/>
      <c r="AQ12" s="1224">
        <f>BK22+BK27</f>
        <v>0</v>
      </c>
      <c r="AR12" s="913"/>
      <c r="AS12" s="913"/>
      <c r="AT12" s="913"/>
      <c r="AU12" s="913"/>
      <c r="AV12" s="913"/>
      <c r="AW12" s="913"/>
      <c r="AX12" s="1202" t="s">
        <v>8</v>
      </c>
      <c r="AY12" s="1203"/>
      <c r="AZ12" s="42"/>
      <c r="BA12" s="1201" t="s">
        <v>523</v>
      </c>
      <c r="BB12" s="1201"/>
      <c r="BC12" s="1201"/>
      <c r="BD12" s="1201"/>
      <c r="BE12" s="1201"/>
      <c r="BF12" s="1201"/>
      <c r="BG12" s="1201"/>
      <c r="BH12" s="1201"/>
      <c r="BI12" s="43"/>
      <c r="BJ12" s="407"/>
      <c r="BK12" s="408"/>
      <c r="BL12" s="408"/>
      <c r="BM12" s="408"/>
      <c r="BN12" s="408"/>
      <c r="BO12" s="408"/>
      <c r="BP12" s="408"/>
      <c r="BQ12" s="1202" t="s">
        <v>8</v>
      </c>
      <c r="BR12" s="1211"/>
      <c r="BS12" s="184"/>
      <c r="BT12" s="1215" t="s">
        <v>193</v>
      </c>
    </row>
    <row r="13" spans="2:108" ht="17.100000000000001" customHeight="1" x14ac:dyDescent="0.15">
      <c r="B13" s="1204" t="s">
        <v>524</v>
      </c>
      <c r="C13" s="1205"/>
      <c r="D13" s="1205"/>
      <c r="E13" s="1206"/>
      <c r="F13" s="1207"/>
      <c r="G13" s="1207"/>
      <c r="H13" s="1207"/>
      <c r="I13" s="1207"/>
      <c r="J13" s="1207"/>
      <c r="K13" s="194" t="s">
        <v>8</v>
      </c>
      <c r="L13" s="1208"/>
      <c r="M13" s="1209"/>
      <c r="N13" s="1209"/>
      <c r="O13" s="194" t="s">
        <v>139</v>
      </c>
      <c r="P13" s="1206"/>
      <c r="Q13" s="1207"/>
      <c r="R13" s="1207"/>
      <c r="S13" s="1207"/>
      <c r="T13" s="1207"/>
      <c r="U13" s="1207"/>
      <c r="V13" s="194" t="s">
        <v>8</v>
      </c>
      <c r="W13" s="1198"/>
      <c r="X13" s="1199"/>
      <c r="Y13" s="1199"/>
      <c r="Z13" s="1199"/>
      <c r="AA13" s="1199"/>
      <c r="AB13" s="1199"/>
      <c r="AC13" s="1200"/>
      <c r="AD13" s="113"/>
      <c r="AE13" s="1220"/>
      <c r="AF13" s="1221"/>
      <c r="AG13" s="42"/>
      <c r="AH13" s="1201" t="s">
        <v>142</v>
      </c>
      <c r="AI13" s="1201"/>
      <c r="AJ13" s="1201"/>
      <c r="AK13" s="1201"/>
      <c r="AL13" s="1201"/>
      <c r="AM13" s="1201"/>
      <c r="AN13" s="1201"/>
      <c r="AO13" s="1201"/>
      <c r="AP13" s="43"/>
      <c r="AQ13" s="407"/>
      <c r="AR13" s="408"/>
      <c r="AS13" s="408"/>
      <c r="AT13" s="408"/>
      <c r="AU13" s="408"/>
      <c r="AV13" s="408"/>
      <c r="AW13" s="408"/>
      <c r="AX13" s="1202" t="s">
        <v>8</v>
      </c>
      <c r="AY13" s="1203"/>
      <c r="AZ13" s="42"/>
      <c r="BA13" s="1201" t="s">
        <v>525</v>
      </c>
      <c r="BB13" s="1201"/>
      <c r="BC13" s="1201"/>
      <c r="BD13" s="1201"/>
      <c r="BE13" s="1201"/>
      <c r="BF13" s="1201"/>
      <c r="BG13" s="1201"/>
      <c r="BH13" s="1201"/>
      <c r="BI13" s="43"/>
      <c r="BJ13" s="407"/>
      <c r="BK13" s="408"/>
      <c r="BL13" s="408"/>
      <c r="BM13" s="408"/>
      <c r="BN13" s="408"/>
      <c r="BO13" s="408"/>
      <c r="BP13" s="408"/>
      <c r="BQ13" s="1202" t="s">
        <v>8</v>
      </c>
      <c r="BR13" s="1211"/>
      <c r="BS13" s="184"/>
      <c r="BT13" s="1216"/>
    </row>
    <row r="14" spans="2:108" ht="17.100000000000001" customHeight="1" x14ac:dyDescent="0.15">
      <c r="B14" s="1204" t="s">
        <v>526</v>
      </c>
      <c r="C14" s="1205"/>
      <c r="D14" s="1205"/>
      <c r="E14" s="1206"/>
      <c r="F14" s="1207"/>
      <c r="G14" s="1207"/>
      <c r="H14" s="1207"/>
      <c r="I14" s="1207"/>
      <c r="J14" s="1207"/>
      <c r="K14" s="194" t="s">
        <v>8</v>
      </c>
      <c r="L14" s="1208"/>
      <c r="M14" s="1209"/>
      <c r="N14" s="1209"/>
      <c r="O14" s="194" t="s">
        <v>139</v>
      </c>
      <c r="P14" s="1206"/>
      <c r="Q14" s="1207"/>
      <c r="R14" s="1207"/>
      <c r="S14" s="1207"/>
      <c r="T14" s="1207"/>
      <c r="U14" s="1207"/>
      <c r="V14" s="194" t="s">
        <v>8</v>
      </c>
      <c r="W14" s="1198"/>
      <c r="X14" s="1199"/>
      <c r="Y14" s="1199"/>
      <c r="Z14" s="1199"/>
      <c r="AA14" s="1199"/>
      <c r="AB14" s="1199"/>
      <c r="AC14" s="1200"/>
      <c r="AD14" s="113"/>
      <c r="AE14" s="1220"/>
      <c r="AF14" s="1221"/>
      <c r="AG14" s="42"/>
      <c r="AH14" s="1201" t="s">
        <v>225</v>
      </c>
      <c r="AI14" s="1201"/>
      <c r="AJ14" s="1201"/>
      <c r="AK14" s="1201"/>
      <c r="AL14" s="1201"/>
      <c r="AM14" s="1201"/>
      <c r="AN14" s="1201"/>
      <c r="AO14" s="1201"/>
      <c r="AP14" s="43"/>
      <c r="AQ14" s="407"/>
      <c r="AR14" s="408"/>
      <c r="AS14" s="408"/>
      <c r="AT14" s="408"/>
      <c r="AU14" s="408"/>
      <c r="AV14" s="408"/>
      <c r="AW14" s="408"/>
      <c r="AX14" s="1202" t="s">
        <v>8</v>
      </c>
      <c r="AY14" s="1203"/>
      <c r="AZ14" s="636"/>
      <c r="BA14" s="637"/>
      <c r="BB14" s="637"/>
      <c r="BC14" s="637"/>
      <c r="BD14" s="637"/>
      <c r="BE14" s="637"/>
      <c r="BF14" s="637"/>
      <c r="BG14" s="637"/>
      <c r="BH14" s="637"/>
      <c r="BI14" s="1218"/>
      <c r="BJ14" s="407"/>
      <c r="BK14" s="408"/>
      <c r="BL14" s="408"/>
      <c r="BM14" s="408"/>
      <c r="BN14" s="408"/>
      <c r="BO14" s="408"/>
      <c r="BP14" s="408"/>
      <c r="BQ14" s="1202" t="s">
        <v>8</v>
      </c>
      <c r="BR14" s="1211"/>
      <c r="BS14" s="184"/>
      <c r="BT14" s="1216"/>
    </row>
    <row r="15" spans="2:108" ht="17.100000000000001" customHeight="1" x14ac:dyDescent="0.15">
      <c r="B15" s="1204" t="s">
        <v>527</v>
      </c>
      <c r="C15" s="1205"/>
      <c r="D15" s="1205"/>
      <c r="E15" s="1206"/>
      <c r="F15" s="1207"/>
      <c r="G15" s="1207"/>
      <c r="H15" s="1207"/>
      <c r="I15" s="1207"/>
      <c r="J15" s="1207"/>
      <c r="K15" s="194" t="s">
        <v>8</v>
      </c>
      <c r="L15" s="1208"/>
      <c r="M15" s="1209"/>
      <c r="N15" s="1209"/>
      <c r="O15" s="194" t="s">
        <v>139</v>
      </c>
      <c r="P15" s="1206"/>
      <c r="Q15" s="1207"/>
      <c r="R15" s="1207"/>
      <c r="S15" s="1207"/>
      <c r="T15" s="1207"/>
      <c r="U15" s="1207"/>
      <c r="V15" s="194" t="s">
        <v>8</v>
      </c>
      <c r="W15" s="1198"/>
      <c r="X15" s="1199"/>
      <c r="Y15" s="1199"/>
      <c r="Z15" s="1199"/>
      <c r="AA15" s="1199"/>
      <c r="AB15" s="1199"/>
      <c r="AC15" s="1200"/>
      <c r="AD15" s="113"/>
      <c r="AE15" s="1220"/>
      <c r="AF15" s="1221"/>
      <c r="AG15" s="42"/>
      <c r="AH15" s="1201" t="s">
        <v>194</v>
      </c>
      <c r="AI15" s="1201"/>
      <c r="AJ15" s="1201"/>
      <c r="AK15" s="1201"/>
      <c r="AL15" s="1201"/>
      <c r="AM15" s="1201"/>
      <c r="AN15" s="1201"/>
      <c r="AO15" s="1201"/>
      <c r="AP15" s="43"/>
      <c r="AQ15" s="407"/>
      <c r="AR15" s="408"/>
      <c r="AS15" s="408"/>
      <c r="AT15" s="408"/>
      <c r="AU15" s="408"/>
      <c r="AV15" s="408"/>
      <c r="AW15" s="408"/>
      <c r="AX15" s="1202" t="s">
        <v>8</v>
      </c>
      <c r="AY15" s="1203"/>
      <c r="AZ15" s="42"/>
      <c r="BA15" s="1201" t="s">
        <v>99</v>
      </c>
      <c r="BB15" s="1201"/>
      <c r="BC15" s="1201"/>
      <c r="BD15" s="1201"/>
      <c r="BE15" s="1201"/>
      <c r="BF15" s="1201"/>
      <c r="BG15" s="1201"/>
      <c r="BH15" s="1201"/>
      <c r="BI15" s="43"/>
      <c r="BJ15" s="407"/>
      <c r="BK15" s="408"/>
      <c r="BL15" s="408"/>
      <c r="BM15" s="408"/>
      <c r="BN15" s="408"/>
      <c r="BO15" s="408"/>
      <c r="BP15" s="408"/>
      <c r="BQ15" s="1202" t="s">
        <v>8</v>
      </c>
      <c r="BR15" s="1211"/>
      <c r="BS15" s="39"/>
      <c r="BT15" s="1216"/>
    </row>
    <row r="16" spans="2:108" ht="17.100000000000001" customHeight="1" thickBot="1" x14ac:dyDescent="0.2">
      <c r="B16" s="1204" t="s">
        <v>528</v>
      </c>
      <c r="C16" s="1205"/>
      <c r="D16" s="1205"/>
      <c r="E16" s="1206"/>
      <c r="F16" s="1207"/>
      <c r="G16" s="1207"/>
      <c r="H16" s="1207"/>
      <c r="I16" s="1207"/>
      <c r="J16" s="1207"/>
      <c r="K16" s="194" t="s">
        <v>8</v>
      </c>
      <c r="L16" s="1208"/>
      <c r="M16" s="1209"/>
      <c r="N16" s="1209"/>
      <c r="O16" s="194" t="s">
        <v>139</v>
      </c>
      <c r="P16" s="1206"/>
      <c r="Q16" s="1207"/>
      <c r="R16" s="1207"/>
      <c r="S16" s="1207"/>
      <c r="T16" s="1207"/>
      <c r="U16" s="1207"/>
      <c r="V16" s="194" t="s">
        <v>8</v>
      </c>
      <c r="W16" s="1198"/>
      <c r="X16" s="1199"/>
      <c r="Y16" s="1199"/>
      <c r="Z16" s="1199"/>
      <c r="AA16" s="1199"/>
      <c r="AB16" s="1199"/>
      <c r="AC16" s="1200"/>
      <c r="AD16" s="113"/>
      <c r="AE16" s="1222"/>
      <c r="AF16" s="1223"/>
      <c r="AG16" s="936" t="s">
        <v>224</v>
      </c>
      <c r="AH16" s="994"/>
      <c r="AI16" s="994"/>
      <c r="AJ16" s="994"/>
      <c r="AK16" s="994"/>
      <c r="AL16" s="994"/>
      <c r="AM16" s="994"/>
      <c r="AN16" s="994"/>
      <c r="AO16" s="994"/>
      <c r="AP16" s="994"/>
      <c r="AQ16" s="994"/>
      <c r="AR16" s="994"/>
      <c r="AS16" s="994"/>
      <c r="AT16" s="994"/>
      <c r="AU16" s="994"/>
      <c r="AV16" s="994"/>
      <c r="AW16" s="994"/>
      <c r="AX16" s="994"/>
      <c r="AY16" s="1212"/>
      <c r="AZ16" s="1213" t="s">
        <v>529</v>
      </c>
      <c r="BA16" s="1214"/>
      <c r="BB16" s="933">
        <f>SUM(AQ12:AW15,BJ12:BP15)</f>
        <v>0</v>
      </c>
      <c r="BC16" s="933"/>
      <c r="BD16" s="933"/>
      <c r="BE16" s="933"/>
      <c r="BF16" s="933"/>
      <c r="BG16" s="933"/>
      <c r="BH16" s="933"/>
      <c r="BI16" s="933"/>
      <c r="BJ16" s="933"/>
      <c r="BK16" s="933"/>
      <c r="BL16" s="933"/>
      <c r="BM16" s="933"/>
      <c r="BN16" s="933"/>
      <c r="BO16" s="933"/>
      <c r="BP16" s="933"/>
      <c r="BQ16" s="1097" t="s">
        <v>8</v>
      </c>
      <c r="BR16" s="1098"/>
      <c r="BT16" s="1216"/>
    </row>
    <row r="17" spans="2:72" ht="17.100000000000001" customHeight="1" x14ac:dyDescent="0.15">
      <c r="B17" s="1204" t="s">
        <v>530</v>
      </c>
      <c r="C17" s="1205"/>
      <c r="D17" s="1205"/>
      <c r="E17" s="1206"/>
      <c r="F17" s="1207"/>
      <c r="G17" s="1207"/>
      <c r="H17" s="1207"/>
      <c r="I17" s="1207"/>
      <c r="J17" s="1207"/>
      <c r="K17" s="194" t="s">
        <v>8</v>
      </c>
      <c r="L17" s="1208"/>
      <c r="M17" s="1209"/>
      <c r="N17" s="1209"/>
      <c r="O17" s="194" t="s">
        <v>139</v>
      </c>
      <c r="P17" s="1206"/>
      <c r="Q17" s="1207"/>
      <c r="R17" s="1207"/>
      <c r="S17" s="1207"/>
      <c r="T17" s="1207"/>
      <c r="U17" s="1207"/>
      <c r="V17" s="194" t="s">
        <v>8</v>
      </c>
      <c r="W17" s="1198"/>
      <c r="X17" s="1199"/>
      <c r="Y17" s="1199"/>
      <c r="Z17" s="1199"/>
      <c r="AA17" s="1199"/>
      <c r="AB17" s="1199"/>
      <c r="AC17" s="1200"/>
      <c r="AD17" s="113"/>
      <c r="AE17" s="1210" t="s">
        <v>531</v>
      </c>
      <c r="AF17" s="1210"/>
      <c r="AG17" s="1210"/>
      <c r="AH17" s="1210"/>
      <c r="AI17" s="1210"/>
      <c r="AJ17" s="1210"/>
      <c r="AK17" s="1210"/>
      <c r="AL17" s="1210"/>
      <c r="AM17" s="1210"/>
      <c r="AN17" s="1210"/>
      <c r="AO17" s="1210"/>
      <c r="AP17" s="1210"/>
      <c r="AQ17" s="1210"/>
      <c r="AR17" s="1210"/>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T17" s="1216"/>
    </row>
    <row r="18" spans="2:72" ht="17.100000000000001" customHeight="1" thickBot="1" x14ac:dyDescent="0.2">
      <c r="B18" s="1171" t="s">
        <v>144</v>
      </c>
      <c r="C18" s="1172"/>
      <c r="D18" s="1172"/>
      <c r="E18" s="1172"/>
      <c r="F18" s="1172"/>
      <c r="G18" s="1172"/>
      <c r="H18" s="1172"/>
      <c r="I18" s="1172"/>
      <c r="J18" s="1172"/>
      <c r="K18" s="1173"/>
      <c r="L18" s="1174"/>
      <c r="M18" s="1175"/>
      <c r="N18" s="1175"/>
      <c r="O18" s="1175"/>
      <c r="P18" s="1175"/>
      <c r="Q18" s="1175"/>
      <c r="R18" s="1175"/>
      <c r="S18" s="1175"/>
      <c r="T18" s="1175"/>
      <c r="U18" s="1175"/>
      <c r="V18" s="1175"/>
      <c r="W18" s="1175"/>
      <c r="X18" s="1175"/>
      <c r="Y18" s="1175"/>
      <c r="Z18" s="1175"/>
      <c r="AA18" s="1175"/>
      <c r="AB18" s="1175"/>
      <c r="AC18" s="189" t="s">
        <v>8</v>
      </c>
      <c r="AD18" s="113"/>
      <c r="AE18" s="1176" t="s">
        <v>258</v>
      </c>
      <c r="AF18" s="1176"/>
      <c r="AG18" s="1176"/>
      <c r="AH18" s="1176"/>
      <c r="AI18" s="1176"/>
      <c r="AJ18" s="1176"/>
      <c r="AK18" s="1176"/>
      <c r="AL18" s="1176"/>
      <c r="AM18" s="1176"/>
      <c r="AN18" s="1176"/>
      <c r="AO18" s="1176"/>
      <c r="AP18" s="1176"/>
      <c r="AQ18" s="1176"/>
      <c r="AR18" s="1176"/>
      <c r="AS18" s="1176"/>
      <c r="AT18" s="1176"/>
      <c r="AU18" s="1176"/>
      <c r="AV18" s="1176"/>
      <c r="AW18" s="1176"/>
      <c r="AX18" s="1176"/>
      <c r="AY18" s="1176"/>
      <c r="AZ18" s="1176"/>
      <c r="BA18" s="1176"/>
      <c r="BB18" s="1176"/>
      <c r="BC18" s="1176"/>
      <c r="BD18" s="1176"/>
      <c r="BE18" s="1176"/>
      <c r="BF18" s="1176"/>
      <c r="BG18" s="1176"/>
      <c r="BH18" s="1176"/>
      <c r="BI18" s="1176"/>
      <c r="BJ18" s="1176"/>
      <c r="BK18" s="1176"/>
      <c r="BL18" s="1176"/>
      <c r="BM18" s="1176"/>
      <c r="BN18" s="1176"/>
      <c r="BO18" s="1176"/>
      <c r="BP18" s="1176"/>
      <c r="BQ18" s="1176"/>
      <c r="BR18" s="1176"/>
      <c r="BT18" s="1216"/>
    </row>
    <row r="19" spans="2:72" ht="17.100000000000001" customHeight="1" x14ac:dyDescent="0.15">
      <c r="B19" s="1177" t="s">
        <v>203</v>
      </c>
      <c r="C19" s="530"/>
      <c r="D19" s="530"/>
      <c r="E19" s="530"/>
      <c r="F19" s="530"/>
      <c r="G19" s="530"/>
      <c r="H19" s="530"/>
      <c r="I19" s="530"/>
      <c r="J19" s="530"/>
      <c r="K19" s="552"/>
      <c r="L19" s="1178">
        <f>IF(BX63=BX64,SUM(P5:U17,L18),IF(AND(BX63&gt;0,BX64=0),SUM(P5:U17,L18),"入力の数値が違います。もう一度確認してください。"))</f>
        <v>0</v>
      </c>
      <c r="M19" s="1179"/>
      <c r="N19" s="1179"/>
      <c r="O19" s="1179"/>
      <c r="P19" s="1179"/>
      <c r="Q19" s="1179"/>
      <c r="R19" s="1179"/>
      <c r="S19" s="1179"/>
      <c r="T19" s="1179"/>
      <c r="U19" s="1179"/>
      <c r="V19" s="1179"/>
      <c r="W19" s="1179"/>
      <c r="X19" s="1179"/>
      <c r="Y19" s="1179"/>
      <c r="Z19" s="1179"/>
      <c r="AA19" s="1179"/>
      <c r="AB19" s="1179"/>
      <c r="AC19" s="189" t="s">
        <v>8</v>
      </c>
      <c r="AD19" s="113"/>
      <c r="AE19" s="1194" t="s">
        <v>145</v>
      </c>
      <c r="AF19" s="910"/>
      <c r="AG19" s="910"/>
      <c r="AH19" s="910"/>
      <c r="AI19" s="1081"/>
      <c r="AJ19" s="1195" t="s">
        <v>226</v>
      </c>
      <c r="AK19" s="1196"/>
      <c r="AL19" s="1196"/>
      <c r="AM19" s="1196"/>
      <c r="AN19" s="1196"/>
      <c r="AO19" s="1197"/>
      <c r="AP19" s="1180" t="s">
        <v>146</v>
      </c>
      <c r="AQ19" s="1180"/>
      <c r="AR19" s="1180"/>
      <c r="AS19" s="1180"/>
      <c r="AT19" s="1180"/>
      <c r="AU19" s="1180"/>
      <c r="AV19" s="1181" t="s">
        <v>227</v>
      </c>
      <c r="AW19" s="1182"/>
      <c r="AX19" s="1182"/>
      <c r="AY19" s="1182"/>
      <c r="AZ19" s="1183"/>
      <c r="BA19" s="1184" t="s">
        <v>228</v>
      </c>
      <c r="BB19" s="1185"/>
      <c r="BC19" s="1186"/>
      <c r="BD19" s="1187" t="s">
        <v>229</v>
      </c>
      <c r="BE19" s="1188"/>
      <c r="BF19" s="1189"/>
      <c r="BG19" s="1148" t="s">
        <v>230</v>
      </c>
      <c r="BH19" s="1149"/>
      <c r="BI19" s="1149"/>
      <c r="BJ19" s="1150"/>
      <c r="BK19" s="1190" t="s">
        <v>237</v>
      </c>
      <c r="BL19" s="1191"/>
      <c r="BM19" s="1192"/>
      <c r="BN19" s="1187" t="s">
        <v>235</v>
      </c>
      <c r="BO19" s="1188"/>
      <c r="BP19" s="1188"/>
      <c r="BQ19" s="1188"/>
      <c r="BR19" s="1193"/>
      <c r="BT19" s="1216"/>
    </row>
    <row r="20" spans="2:72" ht="17.100000000000001" customHeight="1" x14ac:dyDescent="0.15">
      <c r="B20" s="48"/>
      <c r="C20" s="1157" t="s">
        <v>204</v>
      </c>
      <c r="D20" s="1157"/>
      <c r="E20" s="1157"/>
      <c r="F20" s="1157"/>
      <c r="G20" s="1157"/>
      <c r="H20" s="1157"/>
      <c r="I20" s="1157"/>
      <c r="J20" s="1157"/>
      <c r="K20" s="49"/>
      <c r="L20" s="1165"/>
      <c r="M20" s="1165"/>
      <c r="N20" s="1165"/>
      <c r="O20" s="1165"/>
      <c r="P20" s="1165"/>
      <c r="Q20" s="1165"/>
      <c r="R20" s="1165"/>
      <c r="S20" s="1165"/>
      <c r="T20" s="1165"/>
      <c r="U20" s="1165"/>
      <c r="V20" s="1165"/>
      <c r="W20" s="1165"/>
      <c r="X20" s="1165"/>
      <c r="Y20" s="1165"/>
      <c r="Z20" s="1165"/>
      <c r="AA20" s="1165"/>
      <c r="AB20" s="1165"/>
      <c r="AC20" s="290"/>
      <c r="AD20" s="113"/>
      <c r="AE20" s="1166"/>
      <c r="AF20" s="1167"/>
      <c r="AG20" s="1167"/>
      <c r="AH20" s="1167"/>
      <c r="AI20" s="1168"/>
      <c r="AJ20" s="1169"/>
      <c r="AK20" s="1170"/>
      <c r="AL20" s="1131"/>
      <c r="AM20" s="1131"/>
      <c r="AN20" s="1132"/>
      <c r="AO20" s="1133"/>
      <c r="AP20" s="881"/>
      <c r="AQ20" s="882"/>
      <c r="AR20" s="882"/>
      <c r="AS20" s="882"/>
      <c r="AT20" s="882"/>
      <c r="AU20" s="232" t="s">
        <v>597</v>
      </c>
      <c r="AV20" s="743"/>
      <c r="AW20" s="743"/>
      <c r="AX20" s="743"/>
      <c r="AY20" s="743"/>
      <c r="AZ20" s="743"/>
      <c r="BA20" s="1106"/>
      <c r="BB20" s="375"/>
      <c r="BC20" s="190" t="s">
        <v>129</v>
      </c>
      <c r="BD20" s="1159" t="str">
        <f>IF(BA20&gt;0,VLOOKUP(BA20,BV68:BX166,2,FALSE),"")</f>
        <v/>
      </c>
      <c r="BE20" s="1160"/>
      <c r="BF20" s="1161"/>
      <c r="BG20" s="1162">
        <f>IF(AJ20=0,0,
 IF(AJ20="平成",
 IF(AN20=0,0,
  IF(AND(AL20&gt;=3,AL20&lt;=18),0,
   IF(OR(AL20=35,AL20=5),13-AN20,
    IF(AND(AL20=19,AN20&lt;=3),0,
     IF(AL20+BA20&lt;35,0,
      IF(AL20+BA20=35,AN20-1,12)))))),
IF(AJ20="令和",
 IF(AN20=0,0,
  IF(AL20=5,13-AN20,
   IF(AL20&lt;5,12,
     IF(AND(AL20&gt;=6,AL20&lt;=18),0,
      IF(AL20=35,13-AN20,
       IF(AL20+BA20&lt;35,0,
          IF(AL20+BA20=35,AN20-1,12))))))))))</f>
        <v>0</v>
      </c>
      <c r="BH20" s="1163"/>
      <c r="BI20" s="1120" t="s">
        <v>130</v>
      </c>
      <c r="BJ20" s="1121"/>
      <c r="BK20" s="1122"/>
      <c r="BL20" s="1123"/>
      <c r="BM20" s="194" t="s">
        <v>532</v>
      </c>
      <c r="BN20" s="883">
        <f>IF(AP20=0,0,IF(BG20=0,0,(VLOOKUP($BY$67,BZ:CC,4,FALSE))))</f>
        <v>0</v>
      </c>
      <c r="BO20" s="884"/>
      <c r="BP20" s="884"/>
      <c r="BQ20" s="884"/>
      <c r="BR20" s="233" t="s">
        <v>597</v>
      </c>
      <c r="BT20" s="1216"/>
    </row>
    <row r="21" spans="2:72" ht="17.100000000000001" customHeight="1" x14ac:dyDescent="0.15">
      <c r="B21" s="50"/>
      <c r="C21" s="1158" t="s">
        <v>205</v>
      </c>
      <c r="D21" s="1158"/>
      <c r="E21" s="1158"/>
      <c r="F21" s="1158"/>
      <c r="G21" s="1158"/>
      <c r="H21" s="1158"/>
      <c r="I21" s="1158"/>
      <c r="J21" s="1158"/>
      <c r="K21" s="113"/>
      <c r="L21" s="1156"/>
      <c r="M21" s="1156"/>
      <c r="N21" s="1156"/>
      <c r="O21" s="1156"/>
      <c r="P21" s="1156"/>
      <c r="Q21" s="1156"/>
      <c r="R21" s="1156"/>
      <c r="S21" s="1156"/>
      <c r="T21" s="1156"/>
      <c r="U21" s="1156"/>
      <c r="V21" s="1156"/>
      <c r="W21" s="1156"/>
      <c r="X21" s="1156"/>
      <c r="Y21" s="1156"/>
      <c r="Z21" s="1156"/>
      <c r="AA21" s="1156"/>
      <c r="AB21" s="1156"/>
      <c r="AC21" s="291"/>
      <c r="AD21" s="113"/>
      <c r="AE21" s="1166"/>
      <c r="AF21" s="1167"/>
      <c r="AG21" s="1167"/>
      <c r="AH21" s="1167"/>
      <c r="AI21" s="1168"/>
      <c r="AJ21" s="1169"/>
      <c r="AK21" s="1170"/>
      <c r="AL21" s="1131"/>
      <c r="AM21" s="1131"/>
      <c r="AN21" s="1132"/>
      <c r="AO21" s="1133"/>
      <c r="AP21" s="881"/>
      <c r="AQ21" s="882"/>
      <c r="AR21" s="882"/>
      <c r="AS21" s="882"/>
      <c r="AT21" s="882"/>
      <c r="AU21" s="232" t="s">
        <v>597</v>
      </c>
      <c r="AV21" s="743"/>
      <c r="AW21" s="743"/>
      <c r="AX21" s="743"/>
      <c r="AY21" s="743"/>
      <c r="AZ21" s="743"/>
      <c r="BA21" s="1106"/>
      <c r="BB21" s="375"/>
      <c r="BC21" s="190" t="s">
        <v>129</v>
      </c>
      <c r="BD21" s="1159" t="str">
        <f>IF(BA21&gt;0,VLOOKUP(BA21,BV68:BX166,2,FALSE),"")</f>
        <v/>
      </c>
      <c r="BE21" s="1160"/>
      <c r="BF21" s="1161"/>
      <c r="BG21" s="1162">
        <f>IF(AJ21=0,0,
  IF(AJ21="平成",
   IF(AN21=0,0,
    IF(AND(AL21&gt;=3,AL21&lt;=18),0,
     IF(OR(AL21=35,AL21=5),13-AN21,
      IF(AND(AL21=19,AN21&lt;=3),0,
       IF(AL21+BA21&lt;35,0,
        IF(AL21+BA21=35,AN21-1,12)))))),
  IF(AJ21="令和",
   IF(AN21=0,0,
    IF(AL21=5,13-AN21,
     IF(AL21&lt;5,12,
      IF(AND(AL21&gt;=6,AL21&lt;=19),0,
       IF(AL21=35,13-AN21,
        IF(AL21+BA21&lt;35,0,
         IF(AL21+BA21=35,AN21-1,12))))))))))</f>
        <v>0</v>
      </c>
      <c r="BH21" s="1164"/>
      <c r="BI21" s="1120" t="s">
        <v>130</v>
      </c>
      <c r="BJ21" s="1121"/>
      <c r="BK21" s="1122"/>
      <c r="BL21" s="1123"/>
      <c r="BM21" s="194" t="s">
        <v>532</v>
      </c>
      <c r="BN21" s="883">
        <f>IF(AP21=0,0,IF(BG21=0,0,(VLOOKUP($CF$67,CG:CJ,4,FALSE))))</f>
        <v>0</v>
      </c>
      <c r="BO21" s="884"/>
      <c r="BP21" s="884"/>
      <c r="BQ21" s="884"/>
      <c r="BR21" s="233" t="s">
        <v>597</v>
      </c>
      <c r="BT21" s="1216"/>
    </row>
    <row r="22" spans="2:72" ht="17.100000000000001" customHeight="1" thickBot="1" x14ac:dyDescent="0.2">
      <c r="B22" s="51"/>
      <c r="C22" s="1137" t="s">
        <v>148</v>
      </c>
      <c r="D22" s="1137"/>
      <c r="E22" s="1137"/>
      <c r="F22" s="1137"/>
      <c r="G22" s="1137"/>
      <c r="H22" s="1137"/>
      <c r="I22" s="1137"/>
      <c r="J22" s="1137"/>
      <c r="K22" s="193"/>
      <c r="L22" s="1155"/>
      <c r="M22" s="1155"/>
      <c r="N22" s="1155"/>
      <c r="O22" s="1155"/>
      <c r="P22" s="1155"/>
      <c r="Q22" s="1155"/>
      <c r="R22" s="1155"/>
      <c r="S22" s="1155"/>
      <c r="T22" s="1155"/>
      <c r="U22" s="1155"/>
      <c r="V22" s="1155"/>
      <c r="W22" s="1155"/>
      <c r="X22" s="1155"/>
      <c r="Y22" s="1155"/>
      <c r="Z22" s="1155"/>
      <c r="AA22" s="1155"/>
      <c r="AB22" s="1155"/>
      <c r="AC22" s="292"/>
      <c r="AD22" s="113"/>
      <c r="AE22" s="1095" t="s">
        <v>131</v>
      </c>
      <c r="AF22" s="1096"/>
      <c r="AG22" s="1096"/>
      <c r="AH22" s="1096"/>
      <c r="AI22" s="1096"/>
      <c r="AJ22" s="1096"/>
      <c r="AK22" s="1096"/>
      <c r="AL22" s="1134" t="s">
        <v>147</v>
      </c>
      <c r="AM22" s="1135"/>
      <c r="AN22" s="1135"/>
      <c r="AO22" s="1135"/>
      <c r="AP22" s="1135"/>
      <c r="AQ22" s="1135"/>
      <c r="AR22" s="1135"/>
      <c r="AS22" s="1135"/>
      <c r="AT22" s="1135"/>
      <c r="AU22" s="1135"/>
      <c r="AV22" s="1135"/>
      <c r="AW22" s="1135"/>
      <c r="AX22" s="1135"/>
      <c r="AY22" s="1135"/>
      <c r="AZ22" s="1135"/>
      <c r="BA22" s="1135"/>
      <c r="BB22" s="1135"/>
      <c r="BC22" s="1135"/>
      <c r="BD22" s="1135"/>
      <c r="BE22" s="1135"/>
      <c r="BF22" s="1135"/>
      <c r="BG22" s="1135"/>
      <c r="BH22" s="1135"/>
      <c r="BI22" s="1135"/>
      <c r="BJ22" s="1136"/>
      <c r="BK22" s="932">
        <f>SUM(BN20:BR21)</f>
        <v>0</v>
      </c>
      <c r="BL22" s="933"/>
      <c r="BM22" s="933"/>
      <c r="BN22" s="933"/>
      <c r="BO22" s="933"/>
      <c r="BP22" s="933"/>
      <c r="BQ22" s="1097" t="s">
        <v>8</v>
      </c>
      <c r="BR22" s="1098"/>
      <c r="BT22" s="1216"/>
    </row>
    <row r="23" spans="2:72" ht="17.100000000000001" customHeight="1" thickBot="1" x14ac:dyDescent="0.2">
      <c r="B23" s="1138" t="s">
        <v>149</v>
      </c>
      <c r="C23" s="1138"/>
      <c r="D23" s="1138"/>
      <c r="E23" s="1138"/>
      <c r="F23" s="1138"/>
      <c r="G23" s="1138"/>
      <c r="H23" s="1138"/>
      <c r="I23" s="1138"/>
      <c r="J23" s="1138"/>
      <c r="K23" s="1138"/>
      <c r="L23" s="1138"/>
      <c r="M23" s="1138"/>
      <c r="N23" s="1138"/>
      <c r="O23" s="1138"/>
      <c r="P23" s="1138"/>
      <c r="Q23" s="1138"/>
      <c r="R23" s="1138"/>
      <c r="S23" s="1138"/>
      <c r="T23" s="1138"/>
      <c r="U23" s="1138"/>
      <c r="V23" s="1138"/>
      <c r="W23" s="1138"/>
      <c r="X23" s="1138"/>
      <c r="Y23" s="1138"/>
      <c r="Z23" s="1138"/>
      <c r="AA23" s="1138"/>
      <c r="AB23" s="1138"/>
      <c r="AC23" s="1138"/>
      <c r="AD23" s="113"/>
      <c r="AE23" s="1139" t="s">
        <v>581</v>
      </c>
      <c r="AF23" s="1139"/>
      <c r="AG23" s="1139"/>
      <c r="AH23" s="1139"/>
      <c r="AI23" s="1139"/>
      <c r="AJ23" s="1139"/>
      <c r="AK23" s="1139"/>
      <c r="AL23" s="1139"/>
      <c r="AM23" s="1139"/>
      <c r="AN23" s="1139"/>
      <c r="AO23" s="1139"/>
      <c r="AP23" s="1139"/>
      <c r="AQ23" s="1139"/>
      <c r="AR23" s="1139"/>
      <c r="AS23" s="1139"/>
      <c r="AT23" s="1139"/>
      <c r="AU23" s="1139"/>
      <c r="AV23" s="1139"/>
      <c r="AW23" s="1139"/>
      <c r="AX23" s="1139"/>
      <c r="AY23" s="1139"/>
      <c r="AZ23" s="1139"/>
      <c r="BA23" s="1139"/>
      <c r="BB23" s="1139"/>
      <c r="BC23" s="1139"/>
      <c r="BD23" s="1139"/>
      <c r="BE23" s="1139"/>
      <c r="BF23" s="1139"/>
      <c r="BG23" s="1139"/>
      <c r="BH23" s="1139"/>
      <c r="BI23" s="1139"/>
      <c r="BJ23" s="1139"/>
      <c r="BK23" s="1139"/>
      <c r="BL23" s="1139"/>
      <c r="BM23" s="1139"/>
      <c r="BN23" s="1139"/>
      <c r="BO23" s="1139"/>
      <c r="BP23" s="1139"/>
      <c r="BQ23" s="1139"/>
      <c r="BR23" s="1139"/>
      <c r="BT23" s="1216"/>
    </row>
    <row r="24" spans="2:72" ht="17.100000000000001" customHeight="1" x14ac:dyDescent="0.15">
      <c r="B24" s="1140" t="s">
        <v>150</v>
      </c>
      <c r="C24" s="1141"/>
      <c r="D24" s="1141"/>
      <c r="E24" s="1141"/>
      <c r="F24" s="1141"/>
      <c r="G24" s="1141"/>
      <c r="H24" s="1141"/>
      <c r="I24" s="1141"/>
      <c r="J24" s="1141"/>
      <c r="K24" s="1141"/>
      <c r="L24" s="1141"/>
      <c r="M24" s="1141"/>
      <c r="N24" s="1141"/>
      <c r="O24" s="1141"/>
      <c r="P24" s="1141"/>
      <c r="Q24" s="1141"/>
      <c r="R24" s="1141"/>
      <c r="S24" s="1141"/>
      <c r="T24" s="1141"/>
      <c r="U24" s="1141"/>
      <c r="V24" s="1141"/>
      <c r="W24" s="1070"/>
      <c r="X24" s="1071"/>
      <c r="Y24" s="1071"/>
      <c r="Z24" s="1071"/>
      <c r="AA24" s="1071"/>
      <c r="AB24" s="1071"/>
      <c r="AC24" s="198" t="s">
        <v>8</v>
      </c>
      <c r="AD24" s="113"/>
      <c r="AE24" s="1194" t="s">
        <v>145</v>
      </c>
      <c r="AF24" s="910"/>
      <c r="AG24" s="910"/>
      <c r="AH24" s="910"/>
      <c r="AI24" s="1081"/>
      <c r="AJ24" s="1195" t="s">
        <v>226</v>
      </c>
      <c r="AK24" s="1196"/>
      <c r="AL24" s="1196"/>
      <c r="AM24" s="1196"/>
      <c r="AN24" s="1196"/>
      <c r="AO24" s="1197"/>
      <c r="AP24" s="909" t="s">
        <v>146</v>
      </c>
      <c r="AQ24" s="910"/>
      <c r="AR24" s="910"/>
      <c r="AS24" s="910"/>
      <c r="AT24" s="910"/>
      <c r="AU24" s="1081"/>
      <c r="AV24" s="1142" t="s">
        <v>227</v>
      </c>
      <c r="AW24" s="1143"/>
      <c r="AX24" s="1143"/>
      <c r="AY24" s="1143"/>
      <c r="AZ24" s="1144"/>
      <c r="BA24" s="1145" t="s">
        <v>228</v>
      </c>
      <c r="BB24" s="1146"/>
      <c r="BC24" s="1147"/>
      <c r="BD24" s="1145" t="s">
        <v>231</v>
      </c>
      <c r="BE24" s="1146"/>
      <c r="BF24" s="1147"/>
      <c r="BG24" s="1148" t="s">
        <v>230</v>
      </c>
      <c r="BH24" s="1149"/>
      <c r="BI24" s="1149"/>
      <c r="BJ24" s="1150"/>
      <c r="BK24" s="1151" t="s">
        <v>237</v>
      </c>
      <c r="BL24" s="1152"/>
      <c r="BM24" s="1153"/>
      <c r="BN24" s="1145" t="s">
        <v>236</v>
      </c>
      <c r="BO24" s="1146"/>
      <c r="BP24" s="1146"/>
      <c r="BQ24" s="1146"/>
      <c r="BR24" s="1154"/>
      <c r="BT24" s="1216"/>
    </row>
    <row r="25" spans="2:72" ht="17.100000000000001" customHeight="1" thickBot="1" x14ac:dyDescent="0.2">
      <c r="B25" s="1124" t="s">
        <v>151</v>
      </c>
      <c r="C25" s="1125"/>
      <c r="D25" s="1125"/>
      <c r="E25" s="1125"/>
      <c r="F25" s="1125"/>
      <c r="G25" s="1125"/>
      <c r="H25" s="1125"/>
      <c r="I25" s="1125"/>
      <c r="J25" s="1125"/>
      <c r="K25" s="1125"/>
      <c r="L25" s="1125"/>
      <c r="M25" s="1125"/>
      <c r="N25" s="1125"/>
      <c r="O25" s="1125"/>
      <c r="P25" s="1125"/>
      <c r="Q25" s="1125"/>
      <c r="R25" s="1125"/>
      <c r="S25" s="1125"/>
      <c r="T25" s="1125"/>
      <c r="U25" s="1125"/>
      <c r="V25" s="1125"/>
      <c r="W25" s="927"/>
      <c r="X25" s="928"/>
      <c r="Y25" s="928"/>
      <c r="Z25" s="928"/>
      <c r="AA25" s="928"/>
      <c r="AB25" s="928"/>
      <c r="AC25" s="192" t="s">
        <v>8</v>
      </c>
      <c r="AD25" s="113"/>
      <c r="AE25" s="1166"/>
      <c r="AF25" s="1167"/>
      <c r="AG25" s="1167"/>
      <c r="AH25" s="1167"/>
      <c r="AI25" s="1168"/>
      <c r="AJ25" s="1262"/>
      <c r="AK25" s="1170"/>
      <c r="AL25" s="1126"/>
      <c r="AM25" s="1126"/>
      <c r="AN25" s="759"/>
      <c r="AO25" s="760"/>
      <c r="AP25" s="881"/>
      <c r="AQ25" s="882"/>
      <c r="AR25" s="882"/>
      <c r="AS25" s="882"/>
      <c r="AT25" s="882"/>
      <c r="AU25" s="232" t="s">
        <v>597</v>
      </c>
      <c r="AV25" s="1026">
        <f>IF(AP25=0,0,IF(VLOOKUP($CM$67,CN:CQ,4,FALSE)&gt;0,AP25*0.9,CV67))</f>
        <v>0</v>
      </c>
      <c r="AW25" s="1027"/>
      <c r="AX25" s="1027"/>
      <c r="AY25" s="1027"/>
      <c r="AZ25" s="1263"/>
      <c r="BA25" s="1264"/>
      <c r="BB25" s="1265"/>
      <c r="BC25" s="190" t="s">
        <v>129</v>
      </c>
      <c r="BD25" s="1107" t="str">
        <f>IF(BA25&gt;0,VLOOKUP(BA25,BV68:BX166,3,FALSE),"")</f>
        <v/>
      </c>
      <c r="BE25" s="1108"/>
      <c r="BF25" s="1109"/>
      <c r="BG25" s="1110">
        <f>IF(AJ25=0,0,
IF(AJ25="平成",
IF(AN25=0,0,
IF(AND(AL25&lt;3,AL25&gt;18),0,
IF(OR(AL25=35,AL25=5),13-AN25,
IF(AND(AL25=19,AN25&lt;=3),13-AN25,
IF(AND(AL25=19,AN25&gt;3),0,
IF(AL25+BA25&lt;35,0,
IF(AL25+BA25=35,AN25-1,12)))))))))</f>
        <v>0</v>
      </c>
      <c r="BH25" s="1111"/>
      <c r="BI25" s="1120" t="s">
        <v>130</v>
      </c>
      <c r="BJ25" s="1121"/>
      <c r="BK25" s="1118"/>
      <c r="BL25" s="1119"/>
      <c r="BM25" s="190" t="s">
        <v>532</v>
      </c>
      <c r="BN25" s="883">
        <f>IF(AP25=0,0,IF(BG25=0,0,(VLOOKUP($CM$67,CN:CW,10,FALSE))))</f>
        <v>0</v>
      </c>
      <c r="BO25" s="884"/>
      <c r="BP25" s="884"/>
      <c r="BQ25" s="884"/>
      <c r="BR25" s="233" t="s">
        <v>597</v>
      </c>
      <c r="BT25" s="1216"/>
    </row>
    <row r="26" spans="2:72" ht="17.100000000000001" customHeight="1" thickBot="1" x14ac:dyDescent="0.2">
      <c r="B26" s="1130" t="s">
        <v>152</v>
      </c>
      <c r="C26" s="1130"/>
      <c r="D26" s="1130"/>
      <c r="E26" s="1130"/>
      <c r="F26" s="1130"/>
      <c r="G26" s="1130"/>
      <c r="H26" s="1130"/>
      <c r="I26" s="1130"/>
      <c r="J26" s="1130"/>
      <c r="K26" s="1130"/>
      <c r="L26" s="1130"/>
      <c r="M26" s="1130"/>
      <c r="N26" s="1130"/>
      <c r="O26" s="1130"/>
      <c r="P26" s="1130"/>
      <c r="Q26" s="1130"/>
      <c r="R26" s="1130"/>
      <c r="S26" s="1130"/>
      <c r="T26" s="1130"/>
      <c r="U26" s="1130"/>
      <c r="V26" s="1130"/>
      <c r="W26" s="1130"/>
      <c r="X26" s="1130"/>
      <c r="Y26" s="1130"/>
      <c r="Z26" s="1130"/>
      <c r="AA26" s="1130"/>
      <c r="AB26" s="1130"/>
      <c r="AC26" s="1130"/>
      <c r="AD26" s="113"/>
      <c r="AE26" s="1166"/>
      <c r="AF26" s="1167"/>
      <c r="AG26" s="1167"/>
      <c r="AH26" s="1167"/>
      <c r="AI26" s="1168"/>
      <c r="AJ26" s="1262"/>
      <c r="AK26" s="1170"/>
      <c r="AL26" s="1131"/>
      <c r="AM26" s="1131"/>
      <c r="AN26" s="1132"/>
      <c r="AO26" s="1133"/>
      <c r="AP26" s="881"/>
      <c r="AQ26" s="882"/>
      <c r="AR26" s="882"/>
      <c r="AS26" s="882"/>
      <c r="AT26" s="882"/>
      <c r="AU26" s="232" t="s">
        <v>597</v>
      </c>
      <c r="AV26" s="912">
        <f>IF(AP26=0,0,IF(VLOOKUP($CX$67,CY:DB,4,FALSE)&gt;0,AP26*0.9,DG67))</f>
        <v>0</v>
      </c>
      <c r="AW26" s="913"/>
      <c r="AX26" s="913"/>
      <c r="AY26" s="913"/>
      <c r="AZ26" s="1105"/>
      <c r="BA26" s="1106"/>
      <c r="BB26" s="375"/>
      <c r="BC26" s="190" t="s">
        <v>129</v>
      </c>
      <c r="BD26" s="1107" t="str">
        <f>IF(BA26&gt;0,VLOOKUP(BA26,BV68:BX166,3,FALSE),"")</f>
        <v/>
      </c>
      <c r="BE26" s="1108"/>
      <c r="BF26" s="1109"/>
      <c r="BG26" s="1110">
        <f>IF(AJ26=0,0,
IF(AJ26="平成",
IF(AN26=0,0,
IF(AND(AL26&lt;3,AL26&gt;18),0,
IF(OR(AL26=35,AL26=5),13-AN26,
IF(AND(AL26=19,AN26&lt;=3),13-AN26,
IF(AND(AL26=19,AN26&gt;3),0,
IF(AL26+BA26&lt;35,0,
IF(AL26+BA26=35,AN26-1,12)))))))))</f>
        <v>0</v>
      </c>
      <c r="BH26" s="1111"/>
      <c r="BI26" s="1120" t="s">
        <v>130</v>
      </c>
      <c r="BJ26" s="1121"/>
      <c r="BK26" s="1122"/>
      <c r="BL26" s="1123"/>
      <c r="BM26" s="194" t="s">
        <v>532</v>
      </c>
      <c r="BN26" s="883">
        <f>IF(AP26=0,0,IF(BG26=0,0,(VLOOKUP($CX$67,CY:DH,10,FALSE))))</f>
        <v>0</v>
      </c>
      <c r="BO26" s="884"/>
      <c r="BP26" s="884"/>
      <c r="BQ26" s="884"/>
      <c r="BR26" s="233" t="s">
        <v>597</v>
      </c>
      <c r="BT26" s="1216"/>
    </row>
    <row r="27" spans="2:72" ht="17.100000000000001" customHeight="1" thickBot="1" x14ac:dyDescent="0.2">
      <c r="B27" s="1067" t="s">
        <v>195</v>
      </c>
      <c r="C27" s="1068"/>
      <c r="D27" s="1068"/>
      <c r="E27" s="1068"/>
      <c r="F27" s="1068"/>
      <c r="G27" s="1068"/>
      <c r="H27" s="1068"/>
      <c r="I27" s="1068"/>
      <c r="J27" s="1068"/>
      <c r="K27" s="1068"/>
      <c r="L27" s="1068"/>
      <c r="M27" s="1068"/>
      <c r="N27" s="1068"/>
      <c r="O27" s="1068"/>
      <c r="P27" s="1068"/>
      <c r="Q27" s="1068"/>
      <c r="R27" s="1068"/>
      <c r="S27" s="1068"/>
      <c r="T27" s="1068"/>
      <c r="U27" s="1068"/>
      <c r="V27" s="1069"/>
      <c r="W27" s="1070"/>
      <c r="X27" s="1071"/>
      <c r="Y27" s="1071"/>
      <c r="Z27" s="1071"/>
      <c r="AA27" s="1071"/>
      <c r="AB27" s="1071"/>
      <c r="AC27" s="198" t="s">
        <v>8</v>
      </c>
      <c r="AD27" s="113"/>
      <c r="AE27" s="1095" t="s">
        <v>131</v>
      </c>
      <c r="AF27" s="1096"/>
      <c r="AG27" s="1096"/>
      <c r="AH27" s="1096"/>
      <c r="AI27" s="1096"/>
      <c r="AJ27" s="1096"/>
      <c r="AK27" s="1096"/>
      <c r="AL27" s="1134" t="s">
        <v>147</v>
      </c>
      <c r="AM27" s="1135"/>
      <c r="AN27" s="1135"/>
      <c r="AO27" s="1135"/>
      <c r="AP27" s="1135"/>
      <c r="AQ27" s="1135"/>
      <c r="AR27" s="1135"/>
      <c r="AS27" s="1135"/>
      <c r="AT27" s="1135"/>
      <c r="AU27" s="1135"/>
      <c r="AV27" s="1135"/>
      <c r="AW27" s="1135"/>
      <c r="AX27" s="1135"/>
      <c r="AY27" s="1135"/>
      <c r="AZ27" s="1135"/>
      <c r="BA27" s="1135"/>
      <c r="BB27" s="1135"/>
      <c r="BC27" s="1135"/>
      <c r="BD27" s="1135"/>
      <c r="BE27" s="1135"/>
      <c r="BF27" s="1135"/>
      <c r="BG27" s="1135"/>
      <c r="BH27" s="1135"/>
      <c r="BI27" s="1135"/>
      <c r="BJ27" s="1136"/>
      <c r="BK27" s="932">
        <f>SUM(BN25:BR26)</f>
        <v>0</v>
      </c>
      <c r="BL27" s="933"/>
      <c r="BM27" s="933"/>
      <c r="BN27" s="933"/>
      <c r="BO27" s="933"/>
      <c r="BP27" s="933"/>
      <c r="BQ27" s="1097" t="s">
        <v>8</v>
      </c>
      <c r="BR27" s="1098"/>
      <c r="BT27" s="1216"/>
    </row>
    <row r="28" spans="2:72" ht="17.100000000000001" customHeight="1" thickBot="1" x14ac:dyDescent="0.2">
      <c r="B28" s="1099" t="s">
        <v>156</v>
      </c>
      <c r="C28" s="1100"/>
      <c r="D28" s="1100"/>
      <c r="E28" s="1100"/>
      <c r="F28" s="1100"/>
      <c r="G28" s="1100"/>
      <c r="H28" s="1100"/>
      <c r="I28" s="1100"/>
      <c r="J28" s="1100"/>
      <c r="K28" s="1100"/>
      <c r="L28" s="1100"/>
      <c r="M28" s="1100"/>
      <c r="N28" s="1100"/>
      <c r="O28" s="1100"/>
      <c r="P28" s="1100"/>
      <c r="Q28" s="1100"/>
      <c r="R28" s="1100"/>
      <c r="S28" s="1100"/>
      <c r="T28" s="1100"/>
      <c r="U28" s="1100"/>
      <c r="V28" s="1101"/>
      <c r="W28" s="407"/>
      <c r="X28" s="408"/>
      <c r="Y28" s="408"/>
      <c r="Z28" s="408"/>
      <c r="AA28" s="408"/>
      <c r="AB28" s="408"/>
      <c r="AC28" s="195" t="s">
        <v>8</v>
      </c>
      <c r="AD28" s="113"/>
      <c r="AE28" s="1102" t="s">
        <v>153</v>
      </c>
      <c r="AF28" s="1102"/>
      <c r="AG28" s="1102"/>
      <c r="AH28" s="1102"/>
      <c r="AI28" s="1102"/>
      <c r="AJ28" s="1102"/>
      <c r="AK28" s="1102"/>
      <c r="AL28" s="1102"/>
      <c r="AM28" s="1102"/>
      <c r="AN28" s="1102"/>
      <c r="AO28" s="1102"/>
      <c r="AP28" s="1102"/>
      <c r="AQ28" s="1102"/>
      <c r="AR28" s="1102"/>
      <c r="AS28" s="1102"/>
      <c r="AT28" s="1102"/>
      <c r="AU28" s="1102"/>
      <c r="AV28" s="1102"/>
      <c r="AW28" s="1102"/>
      <c r="AX28" s="1102"/>
      <c r="AY28" s="1102"/>
      <c r="AZ28" s="1102"/>
      <c r="BA28" s="1102"/>
      <c r="BB28" s="1102"/>
      <c r="BC28" s="1102"/>
      <c r="BD28" s="1102"/>
      <c r="BE28" s="1102"/>
      <c r="BF28" s="1102"/>
      <c r="BG28" s="1102"/>
      <c r="BH28" s="1102"/>
      <c r="BI28" s="1102"/>
      <c r="BJ28" s="1102"/>
      <c r="BK28" s="1102"/>
      <c r="BL28" s="1102"/>
      <c r="BM28" s="1102"/>
      <c r="BN28" s="1102"/>
      <c r="BO28" s="1102"/>
      <c r="BP28" s="1102"/>
      <c r="BQ28" s="1102"/>
      <c r="BR28" s="1102"/>
      <c r="BT28" s="1216"/>
    </row>
    <row r="29" spans="2:72" ht="17.100000000000001" customHeight="1" x14ac:dyDescent="0.15">
      <c r="B29" s="1104" t="s">
        <v>164</v>
      </c>
      <c r="C29" s="483"/>
      <c r="D29" s="483"/>
      <c r="E29" s="483"/>
      <c r="F29" s="483"/>
      <c r="G29" s="483"/>
      <c r="H29" s="483"/>
      <c r="I29" s="483"/>
      <c r="J29" s="483"/>
      <c r="K29" s="483"/>
      <c r="L29" s="483"/>
      <c r="M29" s="483" t="s">
        <v>161</v>
      </c>
      <c r="N29" s="483"/>
      <c r="O29" s="483"/>
      <c r="P29" s="483"/>
      <c r="Q29" s="483"/>
      <c r="R29" s="483"/>
      <c r="S29" s="483"/>
      <c r="T29" s="483"/>
      <c r="U29" s="483"/>
      <c r="V29" s="483"/>
      <c r="W29" s="407"/>
      <c r="X29" s="408"/>
      <c r="Y29" s="408"/>
      <c r="Z29" s="408"/>
      <c r="AA29" s="408"/>
      <c r="AB29" s="408"/>
      <c r="AC29" s="195" t="s">
        <v>8</v>
      </c>
      <c r="AD29" s="113"/>
      <c r="AE29" s="1129" t="s">
        <v>128</v>
      </c>
      <c r="AF29" s="1112"/>
      <c r="AG29" s="1112"/>
      <c r="AH29" s="1112"/>
      <c r="AI29" s="1112"/>
      <c r="AJ29" s="1112"/>
      <c r="AK29" s="1112" t="s">
        <v>533</v>
      </c>
      <c r="AL29" s="1112"/>
      <c r="AM29" s="1112"/>
      <c r="AN29" s="1112"/>
      <c r="AO29" s="1112"/>
      <c r="AP29" s="1113" t="s">
        <v>534</v>
      </c>
      <c r="AQ29" s="1114"/>
      <c r="AR29" s="1114"/>
      <c r="AS29" s="1114"/>
      <c r="AT29" s="1114"/>
      <c r="AU29" s="1115" t="s">
        <v>128</v>
      </c>
      <c r="AV29" s="1115"/>
      <c r="AW29" s="1115"/>
      <c r="AX29" s="1115"/>
      <c r="AY29" s="1115"/>
      <c r="AZ29" s="1116"/>
      <c r="BA29" s="1112" t="s">
        <v>533</v>
      </c>
      <c r="BB29" s="1112"/>
      <c r="BC29" s="1112"/>
      <c r="BD29" s="1112"/>
      <c r="BE29" s="1112"/>
      <c r="BF29" s="1112" t="s">
        <v>534</v>
      </c>
      <c r="BG29" s="1112"/>
      <c r="BH29" s="1112"/>
      <c r="BI29" s="1112"/>
      <c r="BJ29" s="1117"/>
      <c r="BK29" s="183"/>
      <c r="BL29" s="1094" t="s">
        <v>166</v>
      </c>
      <c r="BM29" s="1094"/>
      <c r="BN29" s="1094"/>
      <c r="BO29" s="1094"/>
      <c r="BP29" s="1094"/>
      <c r="BQ29" s="1094"/>
      <c r="BR29" s="1094"/>
      <c r="BT29" s="1216"/>
    </row>
    <row r="30" spans="2:72" ht="17.100000000000001" customHeight="1" thickBot="1" x14ac:dyDescent="0.2">
      <c r="B30" s="1095"/>
      <c r="C30" s="1096"/>
      <c r="D30" s="1096"/>
      <c r="E30" s="1096"/>
      <c r="F30" s="1096"/>
      <c r="G30" s="1096"/>
      <c r="H30" s="1096"/>
      <c r="I30" s="1096"/>
      <c r="J30" s="1096"/>
      <c r="K30" s="1096"/>
      <c r="L30" s="1096"/>
      <c r="M30" s="1096" t="s">
        <v>222</v>
      </c>
      <c r="N30" s="1096"/>
      <c r="O30" s="1096"/>
      <c r="P30" s="1096"/>
      <c r="Q30" s="1096"/>
      <c r="R30" s="1096"/>
      <c r="S30" s="1096"/>
      <c r="T30" s="1096"/>
      <c r="U30" s="1096"/>
      <c r="V30" s="1096"/>
      <c r="W30" s="927"/>
      <c r="X30" s="928"/>
      <c r="Y30" s="928"/>
      <c r="Z30" s="928"/>
      <c r="AA30" s="928"/>
      <c r="AB30" s="928"/>
      <c r="AC30" s="192" t="s">
        <v>8</v>
      </c>
      <c r="AD30" s="113"/>
      <c r="AE30" s="1104" t="s">
        <v>154</v>
      </c>
      <c r="AF30" s="483"/>
      <c r="AG30" s="483"/>
      <c r="AH30" s="483"/>
      <c r="AI30" s="483"/>
      <c r="AJ30" s="483"/>
      <c r="AK30" s="1085" t="s">
        <v>535</v>
      </c>
      <c r="AL30" s="1085"/>
      <c r="AM30" s="1085"/>
      <c r="AN30" s="1085"/>
      <c r="AO30" s="1085"/>
      <c r="AP30" s="1072" t="s">
        <v>535</v>
      </c>
      <c r="AQ30" s="1073"/>
      <c r="AR30" s="1073"/>
      <c r="AS30" s="1073"/>
      <c r="AT30" s="1073"/>
      <c r="AU30" s="1073" t="s">
        <v>155</v>
      </c>
      <c r="AV30" s="1073"/>
      <c r="AW30" s="1073"/>
      <c r="AX30" s="1073"/>
      <c r="AY30" s="1073"/>
      <c r="AZ30" s="1074"/>
      <c r="BA30" s="1085" t="s">
        <v>536</v>
      </c>
      <c r="BB30" s="1085"/>
      <c r="BC30" s="1085"/>
      <c r="BD30" s="1085"/>
      <c r="BE30" s="1085"/>
      <c r="BF30" s="1085" t="s">
        <v>537</v>
      </c>
      <c r="BG30" s="1085"/>
      <c r="BH30" s="1085"/>
      <c r="BI30" s="1085"/>
      <c r="BJ30" s="1103"/>
      <c r="BK30" s="52"/>
      <c r="BL30" s="1094"/>
      <c r="BM30" s="1094"/>
      <c r="BN30" s="1094"/>
      <c r="BO30" s="1094"/>
      <c r="BP30" s="1094"/>
      <c r="BQ30" s="1094"/>
      <c r="BR30" s="1094"/>
      <c r="BT30" s="1216"/>
    </row>
    <row r="31" spans="2:72" ht="17.100000000000001" customHeight="1" x14ac:dyDescent="0.15">
      <c r="B31" s="1127" t="s">
        <v>596</v>
      </c>
      <c r="C31" s="1127"/>
      <c r="D31" s="1127"/>
      <c r="E31" s="1127"/>
      <c r="F31" s="1127"/>
      <c r="G31" s="1127"/>
      <c r="H31" s="1127"/>
      <c r="I31" s="1127"/>
      <c r="J31" s="1127"/>
      <c r="K31" s="1127"/>
      <c r="L31" s="1127"/>
      <c r="M31" s="1127"/>
      <c r="N31" s="1127"/>
      <c r="O31" s="1127"/>
      <c r="P31" s="1127"/>
      <c r="Q31" s="1127"/>
      <c r="R31" s="1127"/>
      <c r="S31" s="1127"/>
      <c r="T31" s="1127"/>
      <c r="U31" s="1127"/>
      <c r="V31" s="1127"/>
      <c r="W31" s="1127"/>
      <c r="X31" s="1127"/>
      <c r="Y31" s="1127"/>
      <c r="Z31" s="1127"/>
      <c r="AA31" s="1127"/>
      <c r="AB31" s="1127"/>
      <c r="AC31" s="1127"/>
      <c r="AD31" s="53"/>
      <c r="AE31" s="1104" t="s">
        <v>157</v>
      </c>
      <c r="AF31" s="483"/>
      <c r="AG31" s="483"/>
      <c r="AH31" s="483"/>
      <c r="AI31" s="483"/>
      <c r="AJ31" s="483"/>
      <c r="AK31" s="1085" t="s">
        <v>538</v>
      </c>
      <c r="AL31" s="1085"/>
      <c r="AM31" s="1085"/>
      <c r="AN31" s="1085"/>
      <c r="AO31" s="1085"/>
      <c r="AP31" s="1072" t="s">
        <v>539</v>
      </c>
      <c r="AQ31" s="1073"/>
      <c r="AR31" s="1073"/>
      <c r="AS31" s="1073"/>
      <c r="AT31" s="1073"/>
      <c r="AU31" s="1073" t="s">
        <v>158</v>
      </c>
      <c r="AV31" s="1073"/>
      <c r="AW31" s="1073"/>
      <c r="AX31" s="1073"/>
      <c r="AY31" s="1073"/>
      <c r="AZ31" s="1074"/>
      <c r="BA31" s="1085" t="s">
        <v>540</v>
      </c>
      <c r="BB31" s="1085"/>
      <c r="BC31" s="1085"/>
      <c r="BD31" s="1085"/>
      <c r="BE31" s="1085"/>
      <c r="BF31" s="1085" t="s">
        <v>541</v>
      </c>
      <c r="BG31" s="1085"/>
      <c r="BH31" s="1085"/>
      <c r="BI31" s="1085"/>
      <c r="BJ31" s="1103"/>
      <c r="BK31" s="52"/>
      <c r="BL31" s="1094"/>
      <c r="BM31" s="1094"/>
      <c r="BN31" s="1094"/>
      <c r="BO31" s="1094"/>
      <c r="BP31" s="1094"/>
      <c r="BQ31" s="1094"/>
      <c r="BR31" s="1094"/>
      <c r="BT31" s="1216"/>
    </row>
    <row r="32" spans="2:72" ht="17.100000000000001" customHeight="1" x14ac:dyDescent="0.15">
      <c r="B32" s="1128"/>
      <c r="C32" s="1128"/>
      <c r="D32" s="1128"/>
      <c r="E32" s="1128"/>
      <c r="F32" s="1128"/>
      <c r="G32" s="1128"/>
      <c r="H32" s="1128"/>
      <c r="I32" s="1128"/>
      <c r="J32" s="1128"/>
      <c r="K32" s="1128"/>
      <c r="L32" s="1128"/>
      <c r="M32" s="1128"/>
      <c r="N32" s="1128"/>
      <c r="O32" s="1128"/>
      <c r="P32" s="1128"/>
      <c r="Q32" s="1128"/>
      <c r="R32" s="1128"/>
      <c r="S32" s="1128"/>
      <c r="T32" s="1128"/>
      <c r="U32" s="1128"/>
      <c r="V32" s="1128"/>
      <c r="W32" s="1128"/>
      <c r="X32" s="1128"/>
      <c r="Y32" s="1128"/>
      <c r="Z32" s="1128"/>
      <c r="AA32" s="1128"/>
      <c r="AB32" s="1128"/>
      <c r="AC32" s="1128"/>
      <c r="AD32" s="53"/>
      <c r="AE32" s="1104" t="s">
        <v>159</v>
      </c>
      <c r="AF32" s="483"/>
      <c r="AG32" s="483"/>
      <c r="AH32" s="483"/>
      <c r="AI32" s="483"/>
      <c r="AJ32" s="483"/>
      <c r="AK32" s="1085" t="s">
        <v>542</v>
      </c>
      <c r="AL32" s="1085"/>
      <c r="AM32" s="1085"/>
      <c r="AN32" s="1085"/>
      <c r="AO32" s="1085"/>
      <c r="AP32" s="1072" t="s">
        <v>542</v>
      </c>
      <c r="AQ32" s="1073"/>
      <c r="AR32" s="1073"/>
      <c r="AS32" s="1073"/>
      <c r="AT32" s="1073"/>
      <c r="AU32" s="1086" t="s">
        <v>160</v>
      </c>
      <c r="AV32" s="1086"/>
      <c r="AW32" s="1086"/>
      <c r="AX32" s="1086"/>
      <c r="AY32" s="1086"/>
      <c r="AZ32" s="1087"/>
      <c r="BA32" s="483">
        <v>0.125</v>
      </c>
      <c r="BB32" s="483"/>
      <c r="BC32" s="483"/>
      <c r="BD32" s="483"/>
      <c r="BE32" s="483"/>
      <c r="BF32" s="483">
        <v>0.125</v>
      </c>
      <c r="BG32" s="483"/>
      <c r="BH32" s="483"/>
      <c r="BI32" s="483"/>
      <c r="BJ32" s="1088"/>
      <c r="BK32" s="183"/>
      <c r="BL32" s="1094"/>
      <c r="BM32" s="1094"/>
      <c r="BN32" s="1094"/>
      <c r="BO32" s="1094"/>
      <c r="BP32" s="1094"/>
      <c r="BQ32" s="1094"/>
      <c r="BR32" s="1094"/>
      <c r="BT32" s="1216"/>
    </row>
    <row r="33" spans="2:80" ht="17.100000000000001" customHeight="1" thickBot="1" x14ac:dyDescent="0.2">
      <c r="B33" s="1128"/>
      <c r="C33" s="1128"/>
      <c r="D33" s="1128"/>
      <c r="E33" s="1128"/>
      <c r="F33" s="1128"/>
      <c r="G33" s="1128"/>
      <c r="H33" s="1128"/>
      <c r="I33" s="1128"/>
      <c r="J33" s="1128"/>
      <c r="K33" s="1128"/>
      <c r="L33" s="1128"/>
      <c r="M33" s="1128"/>
      <c r="N33" s="1128"/>
      <c r="O33" s="1128"/>
      <c r="P33" s="1128"/>
      <c r="Q33" s="1128"/>
      <c r="R33" s="1128"/>
      <c r="S33" s="1128"/>
      <c r="T33" s="1128"/>
      <c r="U33" s="1128"/>
      <c r="V33" s="1128"/>
      <c r="W33" s="1128"/>
      <c r="X33" s="1128"/>
      <c r="Y33" s="1128"/>
      <c r="Z33" s="1128"/>
      <c r="AA33" s="1128"/>
      <c r="AB33" s="1128"/>
      <c r="AC33" s="1128"/>
      <c r="AD33" s="53"/>
      <c r="AE33" s="1095" t="s">
        <v>162</v>
      </c>
      <c r="AF33" s="1096"/>
      <c r="AG33" s="1096"/>
      <c r="AH33" s="1096"/>
      <c r="AI33" s="1096"/>
      <c r="AJ33" s="1096"/>
      <c r="AK33" s="1092" t="s">
        <v>543</v>
      </c>
      <c r="AL33" s="1092"/>
      <c r="AM33" s="1092"/>
      <c r="AN33" s="1092"/>
      <c r="AO33" s="1092"/>
      <c r="AP33" s="1089" t="s">
        <v>543</v>
      </c>
      <c r="AQ33" s="1090"/>
      <c r="AR33" s="1090"/>
      <c r="AS33" s="1090"/>
      <c r="AT33" s="1090"/>
      <c r="AU33" s="1090" t="s">
        <v>163</v>
      </c>
      <c r="AV33" s="1090"/>
      <c r="AW33" s="1090"/>
      <c r="AX33" s="1090"/>
      <c r="AY33" s="1090"/>
      <c r="AZ33" s="1091"/>
      <c r="BA33" s="1092" t="s">
        <v>544</v>
      </c>
      <c r="BB33" s="1092"/>
      <c r="BC33" s="1092"/>
      <c r="BD33" s="1092"/>
      <c r="BE33" s="1092"/>
      <c r="BF33" s="1092" t="s">
        <v>545</v>
      </c>
      <c r="BG33" s="1092"/>
      <c r="BH33" s="1092"/>
      <c r="BI33" s="1092"/>
      <c r="BJ33" s="1093"/>
      <c r="BK33" s="52"/>
      <c r="BL33" s="1094"/>
      <c r="BM33" s="1094"/>
      <c r="BN33" s="1094"/>
      <c r="BO33" s="1094"/>
      <c r="BP33" s="1094"/>
      <c r="BQ33" s="1094"/>
      <c r="BR33" s="1094"/>
      <c r="BT33" s="1216"/>
    </row>
    <row r="34" spans="2:80" ht="17.100000000000001" customHeight="1" thickBot="1" x14ac:dyDescent="0.2">
      <c r="B34" s="1037" t="s">
        <v>546</v>
      </c>
      <c r="C34" s="1037"/>
      <c r="D34" s="1037"/>
      <c r="E34" s="1037"/>
      <c r="F34" s="1037"/>
      <c r="G34" s="1037"/>
      <c r="H34" s="1037"/>
      <c r="I34" s="1037"/>
      <c r="J34" s="1037"/>
      <c r="K34" s="1037"/>
      <c r="L34" s="1037"/>
      <c r="M34" s="1037"/>
      <c r="N34" s="1037"/>
      <c r="O34" s="1037"/>
      <c r="P34" s="1037"/>
      <c r="Q34" s="1037"/>
      <c r="R34" s="1037"/>
      <c r="S34" s="1037"/>
      <c r="T34" s="1037"/>
      <c r="U34" s="1037"/>
      <c r="V34" s="1037"/>
      <c r="W34" s="1037"/>
      <c r="X34" s="1037"/>
      <c r="Y34" s="1037"/>
      <c r="Z34" s="1037"/>
      <c r="AA34" s="1037"/>
      <c r="AB34" s="1037"/>
      <c r="AC34" s="1037"/>
      <c r="AE34" s="918" t="s">
        <v>165</v>
      </c>
      <c r="AF34" s="918"/>
      <c r="AG34" s="918"/>
      <c r="AH34" s="918"/>
      <c r="AI34" s="918"/>
      <c r="AJ34" s="918"/>
      <c r="AK34" s="918"/>
      <c r="AL34" s="918"/>
      <c r="AM34" s="918"/>
      <c r="AN34" s="918"/>
      <c r="AO34" s="918"/>
      <c r="AP34" s="918"/>
      <c r="AQ34" s="918"/>
      <c r="AR34" s="918"/>
      <c r="AS34" s="918"/>
      <c r="AT34" s="918"/>
      <c r="AU34" s="918"/>
      <c r="AV34" s="918"/>
      <c r="AW34" s="918"/>
      <c r="AX34" s="918"/>
      <c r="AY34" s="918"/>
      <c r="AZ34" s="918"/>
      <c r="BA34" s="918"/>
      <c r="BB34" s="918"/>
      <c r="BC34" s="918"/>
      <c r="BD34" s="918"/>
      <c r="BE34" s="918"/>
      <c r="BF34" s="918"/>
      <c r="BG34" s="918"/>
      <c r="BH34" s="918"/>
      <c r="BI34" s="918"/>
      <c r="BJ34" s="918"/>
      <c r="BK34" s="918"/>
      <c r="BL34" s="918"/>
      <c r="BM34" s="918"/>
      <c r="BN34" s="918"/>
      <c r="BO34" s="918"/>
      <c r="BP34" s="918"/>
      <c r="BQ34" s="918"/>
      <c r="BR34" s="918"/>
      <c r="BT34" s="1216"/>
    </row>
    <row r="35" spans="2:80" ht="17.100000000000001" customHeight="1" x14ac:dyDescent="0.15">
      <c r="B35" s="1075" t="s">
        <v>7</v>
      </c>
      <c r="C35" s="1076"/>
      <c r="D35" s="1076"/>
      <c r="E35" s="1076"/>
      <c r="F35" s="1076"/>
      <c r="G35" s="1076"/>
      <c r="H35" s="1076"/>
      <c r="I35" s="1076"/>
      <c r="J35" s="1076"/>
      <c r="K35" s="1077"/>
      <c r="L35" s="1076" t="s">
        <v>6</v>
      </c>
      <c r="M35" s="1076"/>
      <c r="N35" s="1076"/>
      <c r="O35" s="1076"/>
      <c r="P35" s="1076"/>
      <c r="Q35" s="1076"/>
      <c r="R35" s="1076"/>
      <c r="S35" s="1076"/>
      <c r="T35" s="1076"/>
      <c r="U35" s="1076"/>
      <c r="V35" s="1076"/>
      <c r="W35" s="1076"/>
      <c r="X35" s="1076"/>
      <c r="Y35" s="1076"/>
      <c r="Z35" s="1076"/>
      <c r="AA35" s="1076"/>
      <c r="AB35" s="1076"/>
      <c r="AC35" s="1078"/>
      <c r="AE35" s="1079"/>
      <c r="AF35" s="1080"/>
      <c r="AG35" s="1080"/>
      <c r="AH35" s="1080"/>
      <c r="AI35" s="1080"/>
      <c r="AJ35" s="908" t="s">
        <v>213</v>
      </c>
      <c r="AK35" s="908"/>
      <c r="AL35" s="908"/>
      <c r="AM35" s="908"/>
      <c r="AN35" s="908"/>
      <c r="AO35" s="908"/>
      <c r="AP35" s="908"/>
      <c r="AQ35" s="909" t="s">
        <v>214</v>
      </c>
      <c r="AR35" s="910"/>
      <c r="AS35" s="910"/>
      <c r="AT35" s="910"/>
      <c r="AU35" s="910"/>
      <c r="AV35" s="910"/>
      <c r="AW35" s="1081"/>
      <c r="AX35" s="909" t="s">
        <v>233</v>
      </c>
      <c r="AY35" s="910"/>
      <c r="AZ35" s="910"/>
      <c r="BA35" s="910"/>
      <c r="BB35" s="910"/>
      <c r="BC35" s="910"/>
      <c r="BD35" s="1081"/>
      <c r="BE35" s="909" t="s">
        <v>232</v>
      </c>
      <c r="BF35" s="910"/>
      <c r="BG35" s="910"/>
      <c r="BH35" s="910"/>
      <c r="BI35" s="910"/>
      <c r="BJ35" s="910"/>
      <c r="BK35" s="1081"/>
      <c r="BL35" s="1082" t="s">
        <v>168</v>
      </c>
      <c r="BM35" s="1083"/>
      <c r="BN35" s="1083"/>
      <c r="BO35" s="1083"/>
      <c r="BP35" s="1083"/>
      <c r="BQ35" s="1083"/>
      <c r="BR35" s="1084"/>
      <c r="BT35" s="1216"/>
    </row>
    <row r="36" spans="2:80" ht="17.100000000000001" customHeight="1" x14ac:dyDescent="0.15">
      <c r="B36" s="1061"/>
      <c r="C36" s="1062"/>
      <c r="D36" s="1062"/>
      <c r="E36" s="1062"/>
      <c r="F36" s="1062"/>
      <c r="G36" s="1062"/>
      <c r="H36" s="1062"/>
      <c r="I36" s="1062"/>
      <c r="J36" s="1062"/>
      <c r="K36" s="1062"/>
      <c r="L36" s="636"/>
      <c r="M36" s="637"/>
      <c r="N36" s="637"/>
      <c r="O36" s="637"/>
      <c r="P36" s="637"/>
      <c r="Q36" s="637"/>
      <c r="R36" s="637"/>
      <c r="S36" s="637"/>
      <c r="T36" s="637"/>
      <c r="U36" s="637"/>
      <c r="V36" s="637"/>
      <c r="W36" s="637"/>
      <c r="X36" s="637"/>
      <c r="Y36" s="637"/>
      <c r="Z36" s="637"/>
      <c r="AA36" s="637"/>
      <c r="AB36" s="637"/>
      <c r="AC36" s="1063"/>
      <c r="AE36" s="1064" t="s">
        <v>270</v>
      </c>
      <c r="AF36" s="1065"/>
      <c r="AG36" s="1066"/>
      <c r="AH36" s="431" t="s">
        <v>169</v>
      </c>
      <c r="AI36" s="433"/>
      <c r="AJ36" s="407"/>
      <c r="AK36" s="408"/>
      <c r="AL36" s="408"/>
      <c r="AM36" s="408"/>
      <c r="AN36" s="408"/>
      <c r="AO36" s="408"/>
      <c r="AP36" s="194" t="s">
        <v>8</v>
      </c>
      <c r="AQ36" s="407"/>
      <c r="AR36" s="408"/>
      <c r="AS36" s="408"/>
      <c r="AT36" s="408"/>
      <c r="AU36" s="408"/>
      <c r="AV36" s="408"/>
      <c r="AW36" s="194" t="s">
        <v>8</v>
      </c>
      <c r="AX36" s="912">
        <f>IF(AJ36-AQ36&lt;0,0,IF(AJ36-AQ36+AJ37-AQ37&gt;500000,IF(AJ36-AQ36&gt;500000,500000,AJ36-AQ36),IF(AJ36-AQ36+AJ37-AQ37&gt;0,IF(AJ36-AQ36&gt;500000,IF(AJ37-AQ37&gt;0,500000-AJ37+AQ37,AJ36-AQ36+AJ37-AQ37),IF(AJ37-AQ37&gt;0,AJ36-AQ36,AJ36-AQ36+AJ37-AQ37)),0)))</f>
        <v>0</v>
      </c>
      <c r="AY36" s="913"/>
      <c r="AZ36" s="913"/>
      <c r="BA36" s="913"/>
      <c r="BB36" s="913"/>
      <c r="BC36" s="913"/>
      <c r="BD36" s="194" t="s">
        <v>8</v>
      </c>
      <c r="BE36" s="54" t="s">
        <v>547</v>
      </c>
      <c r="BF36" s="1045">
        <f>IF(AND(BY174&gt;0,BY175&gt;0),BY174,IF(AND(BY174&gt;0,BY175&lt;0,BY176&gt;0),BY176,IF(AND(BY174&gt;0,BY175&lt;0,BY176&lt;0),BY174,IF(AND(BY174&lt;0,BY176&gt;0),0,BY174))))</f>
        <v>0</v>
      </c>
      <c r="BG36" s="1045"/>
      <c r="BH36" s="1045"/>
      <c r="BI36" s="1045"/>
      <c r="BJ36" s="1045"/>
      <c r="BK36" s="194" t="s">
        <v>8</v>
      </c>
      <c r="BL36" s="1058" t="s">
        <v>548</v>
      </c>
      <c r="BM36" s="1059"/>
      <c r="BN36" s="1059"/>
      <c r="BO36" s="1059"/>
      <c r="BP36" s="1059"/>
      <c r="BQ36" s="1059"/>
      <c r="BR36" s="1060"/>
      <c r="BT36" s="1216"/>
    </row>
    <row r="37" spans="2:80" ht="17.100000000000001" customHeight="1" x14ac:dyDescent="0.15">
      <c r="B37" s="1061"/>
      <c r="C37" s="1062"/>
      <c r="D37" s="1062"/>
      <c r="E37" s="1062"/>
      <c r="F37" s="1062"/>
      <c r="G37" s="1062"/>
      <c r="H37" s="1062"/>
      <c r="I37" s="1062"/>
      <c r="J37" s="1062"/>
      <c r="K37" s="1062"/>
      <c r="L37" s="636"/>
      <c r="M37" s="637"/>
      <c r="N37" s="637"/>
      <c r="O37" s="637"/>
      <c r="P37" s="637"/>
      <c r="Q37" s="637"/>
      <c r="R37" s="637"/>
      <c r="S37" s="637"/>
      <c r="T37" s="637"/>
      <c r="U37" s="637"/>
      <c r="V37" s="637"/>
      <c r="W37" s="637"/>
      <c r="X37" s="637"/>
      <c r="Y37" s="637"/>
      <c r="Z37" s="637"/>
      <c r="AA37" s="637"/>
      <c r="AB37" s="637"/>
      <c r="AC37" s="1063"/>
      <c r="AE37" s="1064"/>
      <c r="AF37" s="1065"/>
      <c r="AG37" s="1066"/>
      <c r="AH37" s="431" t="s">
        <v>170</v>
      </c>
      <c r="AI37" s="432"/>
      <c r="AJ37" s="407"/>
      <c r="AK37" s="408"/>
      <c r="AL37" s="408"/>
      <c r="AM37" s="408"/>
      <c r="AN37" s="408"/>
      <c r="AO37" s="408"/>
      <c r="AP37" s="194" t="s">
        <v>8</v>
      </c>
      <c r="AQ37" s="407"/>
      <c r="AR37" s="408"/>
      <c r="AS37" s="408"/>
      <c r="AT37" s="408"/>
      <c r="AU37" s="408"/>
      <c r="AV37" s="408"/>
      <c r="AW37" s="194" t="s">
        <v>8</v>
      </c>
      <c r="AX37" s="912">
        <f>IF(OR(AJ37-AQ37&lt;0,AX36=500000),0,IF(AJ36-AQ36+AJ37-AQ37&gt;500000,IF(AX36&gt;500000,0,IF(AJ37-AQ37-AX36&gt;500000,500000-AX36,IF(AJ37-AQ37&gt;500000,500000-AX36,IF(AJ37-AQ37&gt;500000-AX36,500000-AX36,(AJ37-AQ37)-(500000-AX36))))),IF(AJ36-AQ36+AJ37-AQ37&gt;0,AJ36-AQ36+AJ37-AQ37-AX36,0)))</f>
        <v>0</v>
      </c>
      <c r="AY37" s="913"/>
      <c r="AZ37" s="913"/>
      <c r="BA37" s="913"/>
      <c r="BB37" s="913"/>
      <c r="BC37" s="913"/>
      <c r="BD37" s="194" t="s">
        <v>8</v>
      </c>
      <c r="BE37" s="54" t="s">
        <v>549</v>
      </c>
      <c r="BF37" s="1045">
        <f>IF(AND(BY175&gt;0,BY174&gt;0),BY175,IF(AND(BY175&gt;0,BY174&lt;0,BY176&gt;0),BY176,IF(AND(BY175&gt;0,BY174&lt;0,BY176&lt;0),BY175,IF(AND(BY175&lt;0,BY176&gt;0),0,BY175))))</f>
        <v>0</v>
      </c>
      <c r="BG37" s="1045"/>
      <c r="BH37" s="1045"/>
      <c r="BI37" s="1045"/>
      <c r="BJ37" s="1045"/>
      <c r="BK37" s="194" t="s">
        <v>8</v>
      </c>
      <c r="BL37" s="1047">
        <f>IF((BF36+BF37+BF38)&lt;0,BF36+BF37+BF38,IF(OR(BF36&lt;0,BF37&lt;0),INT((BF36+BF37+BF38)*0.5),INT(BF36+((BF37+BF38)*0.5))))</f>
        <v>0</v>
      </c>
      <c r="BM37" s="1048"/>
      <c r="BN37" s="1048"/>
      <c r="BO37" s="1048"/>
      <c r="BP37" s="1048"/>
      <c r="BQ37" s="1048"/>
      <c r="BR37" s="5"/>
      <c r="BT37" s="1217"/>
    </row>
    <row r="38" spans="2:80" ht="17.100000000000001" customHeight="1" thickBot="1" x14ac:dyDescent="0.2">
      <c r="B38" s="1051"/>
      <c r="C38" s="1052"/>
      <c r="D38" s="1052"/>
      <c r="E38" s="1052"/>
      <c r="F38" s="1052"/>
      <c r="G38" s="1052"/>
      <c r="H38" s="1052"/>
      <c r="I38" s="1052"/>
      <c r="J38" s="1052"/>
      <c r="K38" s="1052"/>
      <c r="L38" s="1053"/>
      <c r="M38" s="1054"/>
      <c r="N38" s="1054"/>
      <c r="O38" s="1054"/>
      <c r="P38" s="1054"/>
      <c r="Q38" s="1054"/>
      <c r="R38" s="1054"/>
      <c r="S38" s="1054"/>
      <c r="T38" s="1054"/>
      <c r="U38" s="1054"/>
      <c r="V38" s="1054"/>
      <c r="W38" s="1054"/>
      <c r="X38" s="1054"/>
      <c r="Y38" s="1054"/>
      <c r="Z38" s="1054"/>
      <c r="AA38" s="1054"/>
      <c r="AB38" s="1054"/>
      <c r="AC38" s="1055"/>
      <c r="AE38" s="1056" t="s">
        <v>171</v>
      </c>
      <c r="AF38" s="1057"/>
      <c r="AG38" s="1057"/>
      <c r="AH38" s="1057"/>
      <c r="AI38" s="1057"/>
      <c r="AJ38" s="927"/>
      <c r="AK38" s="928"/>
      <c r="AL38" s="928"/>
      <c r="AM38" s="928"/>
      <c r="AN38" s="928"/>
      <c r="AO38" s="928"/>
      <c r="AP38" s="191" t="s">
        <v>8</v>
      </c>
      <c r="AQ38" s="927"/>
      <c r="AR38" s="928"/>
      <c r="AS38" s="928"/>
      <c r="AT38" s="928"/>
      <c r="AU38" s="928"/>
      <c r="AV38" s="928"/>
      <c r="AW38" s="191" t="s">
        <v>8</v>
      </c>
      <c r="AX38" s="932">
        <f>IF(AJ38&lt;AQ38,0,IF(AJ38-AQ38&gt;500000,500000,AJ38-AQ38))</f>
        <v>0</v>
      </c>
      <c r="AY38" s="933"/>
      <c r="AZ38" s="933"/>
      <c r="BA38" s="933"/>
      <c r="BB38" s="933"/>
      <c r="BC38" s="933"/>
      <c r="BD38" s="191" t="s">
        <v>8</v>
      </c>
      <c r="BE38" s="55" t="s">
        <v>550</v>
      </c>
      <c r="BF38" s="935">
        <f>AJ38-AQ38-AX38</f>
        <v>0</v>
      </c>
      <c r="BG38" s="935"/>
      <c r="BH38" s="935"/>
      <c r="BI38" s="935"/>
      <c r="BJ38" s="935"/>
      <c r="BK38" s="191" t="s">
        <v>8</v>
      </c>
      <c r="BL38" s="1049"/>
      <c r="BM38" s="1050"/>
      <c r="BN38" s="1050"/>
      <c r="BO38" s="1050"/>
      <c r="BP38" s="1050"/>
      <c r="BQ38" s="1050"/>
      <c r="BR38" s="6" t="s">
        <v>8</v>
      </c>
    </row>
    <row r="39" spans="2:80" ht="17.100000000000001" customHeight="1" thickBot="1" x14ac:dyDescent="0.2">
      <c r="B39" s="1037" t="s">
        <v>551</v>
      </c>
      <c r="C39" s="1037"/>
      <c r="D39" s="1037"/>
      <c r="E39" s="1037"/>
      <c r="F39" s="1037"/>
      <c r="G39" s="1037"/>
      <c r="H39" s="1037"/>
      <c r="I39" s="1037"/>
      <c r="J39" s="1037"/>
      <c r="K39" s="1037"/>
      <c r="L39" s="1037"/>
      <c r="M39" s="1037"/>
      <c r="N39" s="1037"/>
      <c r="O39" s="1037"/>
      <c r="P39" s="1037"/>
      <c r="Q39" s="1037"/>
      <c r="R39" s="1037"/>
      <c r="S39" s="1037"/>
      <c r="T39" s="1037"/>
      <c r="U39" s="1037"/>
      <c r="V39" s="1037"/>
      <c r="W39" s="1037"/>
      <c r="X39" s="1037"/>
      <c r="Y39" s="1037"/>
      <c r="Z39" s="1037"/>
      <c r="AA39" s="1037"/>
      <c r="AB39" s="1037"/>
      <c r="AC39" s="1037"/>
      <c r="AE39" s="1038" t="s">
        <v>172</v>
      </c>
      <c r="AF39" s="1038"/>
      <c r="AG39" s="1038"/>
      <c r="AH39" s="1038"/>
      <c r="AI39" s="1038"/>
      <c r="AJ39" s="1038"/>
      <c r="AK39" s="1038"/>
      <c r="AL39" s="1038"/>
      <c r="AM39" s="1038"/>
      <c r="AN39" s="1038"/>
      <c r="AO39" s="1038"/>
      <c r="AP39" s="1038"/>
      <c r="AQ39" s="1038"/>
      <c r="AR39" s="1038"/>
      <c r="AS39" s="1038"/>
      <c r="AT39" s="1038"/>
      <c r="AU39" s="1038"/>
      <c r="AV39" s="1038"/>
      <c r="AW39" s="1038"/>
      <c r="AX39" s="1038"/>
      <c r="AY39" s="1038"/>
      <c r="AZ39" s="1038"/>
      <c r="BA39" s="1038"/>
      <c r="BB39" s="1038"/>
      <c r="BC39" s="1038"/>
      <c r="BD39" s="1038"/>
      <c r="BE39" s="1038"/>
      <c r="BF39" s="1038"/>
      <c r="BG39" s="1038"/>
      <c r="BH39" s="1038"/>
      <c r="BI39" s="1038"/>
      <c r="BJ39" s="1038"/>
      <c r="BK39" s="1038"/>
      <c r="BL39" s="1038"/>
      <c r="BM39" s="1038"/>
      <c r="BN39" s="1038"/>
      <c r="BO39" s="1038"/>
      <c r="BP39" s="1038"/>
      <c r="BQ39" s="1038"/>
      <c r="BR39" s="1038"/>
      <c r="BS39" s="182"/>
    </row>
    <row r="40" spans="2:80" ht="17.100000000000001" customHeight="1" x14ac:dyDescent="0.15">
      <c r="B40" s="975" t="s">
        <v>318</v>
      </c>
      <c r="C40" s="976"/>
      <c r="D40" s="977"/>
      <c r="E40" s="978" t="s">
        <v>319</v>
      </c>
      <c r="F40" s="978"/>
      <c r="G40" s="978"/>
      <c r="H40" s="978"/>
      <c r="I40" s="978"/>
      <c r="J40" s="978"/>
      <c r="K40" s="978"/>
      <c r="L40" s="979" t="s">
        <v>552</v>
      </c>
      <c r="M40" s="980"/>
      <c r="N40" s="981"/>
      <c r="O40" s="979" t="s">
        <v>320</v>
      </c>
      <c r="P40" s="980"/>
      <c r="Q40" s="980"/>
      <c r="R40" s="980"/>
      <c r="S40" s="980"/>
      <c r="T40" s="980"/>
      <c r="U40" s="980"/>
      <c r="V40" s="981"/>
      <c r="W40" s="979" t="s">
        <v>553</v>
      </c>
      <c r="X40" s="980"/>
      <c r="Y40" s="980"/>
      <c r="Z40" s="980"/>
      <c r="AA40" s="980"/>
      <c r="AB40" s="980"/>
      <c r="AC40" s="982"/>
      <c r="AE40" s="1039"/>
      <c r="AF40" s="1040"/>
      <c r="AG40" s="1040"/>
      <c r="AH40" s="1040"/>
      <c r="AI40" s="1040"/>
      <c r="AJ40" s="1041"/>
      <c r="AK40" s="1042" t="s">
        <v>213</v>
      </c>
      <c r="AL40" s="965"/>
      <c r="AM40" s="965"/>
      <c r="AN40" s="965"/>
      <c r="AO40" s="965"/>
      <c r="AP40" s="966"/>
      <c r="AQ40" s="1042" t="s">
        <v>214</v>
      </c>
      <c r="AR40" s="965"/>
      <c r="AS40" s="965"/>
      <c r="AT40" s="965"/>
      <c r="AU40" s="965"/>
      <c r="AV40" s="966"/>
      <c r="AW40" s="1042" t="s">
        <v>234</v>
      </c>
      <c r="AX40" s="965"/>
      <c r="AY40" s="965"/>
      <c r="AZ40" s="965"/>
      <c r="BA40" s="965"/>
      <c r="BB40" s="965"/>
      <c r="BC40" s="965"/>
      <c r="BD40" s="966"/>
      <c r="BE40" s="1042" t="s">
        <v>554</v>
      </c>
      <c r="BF40" s="965"/>
      <c r="BG40" s="965"/>
      <c r="BH40" s="965"/>
      <c r="BI40" s="965"/>
      <c r="BJ40" s="966"/>
      <c r="BK40" s="1042" t="s">
        <v>167</v>
      </c>
      <c r="BL40" s="965"/>
      <c r="BM40" s="965"/>
      <c r="BN40" s="965"/>
      <c r="BO40" s="965"/>
      <c r="BP40" s="965"/>
      <c r="BQ40" s="965"/>
      <c r="BR40" s="1043"/>
      <c r="BS40" s="182"/>
      <c r="BV40" s="111"/>
      <c r="BW40" s="63" t="s">
        <v>361</v>
      </c>
      <c r="BX40" s="4" t="s">
        <v>555</v>
      </c>
      <c r="BY40" s="4" t="s">
        <v>312</v>
      </c>
      <c r="CA40" s="295" t="s">
        <v>279</v>
      </c>
      <c r="CB40" s="295" t="s">
        <v>602</v>
      </c>
    </row>
    <row r="41" spans="2:80" ht="17.100000000000001" customHeight="1" x14ac:dyDescent="0.15">
      <c r="B41" s="953"/>
      <c r="C41" s="954"/>
      <c r="D41" s="955"/>
      <c r="E41" s="956"/>
      <c r="F41" s="957"/>
      <c r="G41" s="957"/>
      <c r="H41" s="957"/>
      <c r="I41" s="957"/>
      <c r="J41" s="957"/>
      <c r="K41" s="958"/>
      <c r="L41" s="959"/>
      <c r="M41" s="960"/>
      <c r="N41" s="961"/>
      <c r="O41" s="962"/>
      <c r="P41" s="963"/>
      <c r="Q41" s="375"/>
      <c r="R41" s="375"/>
      <c r="S41" s="375"/>
      <c r="T41" s="375"/>
      <c r="U41" s="375"/>
      <c r="V41" s="375"/>
      <c r="W41" s="985"/>
      <c r="X41" s="986"/>
      <c r="Y41" s="986"/>
      <c r="Z41" s="986"/>
      <c r="AA41" s="986"/>
      <c r="AB41" s="986"/>
      <c r="AC41" s="189" t="s">
        <v>8</v>
      </c>
      <c r="AE41" s="1012" t="s">
        <v>173</v>
      </c>
      <c r="AF41" s="376"/>
      <c r="AG41" s="376"/>
      <c r="AH41" s="431"/>
      <c r="AI41" s="1032"/>
      <c r="AJ41" s="1032"/>
      <c r="AK41" s="408"/>
      <c r="AL41" s="408"/>
      <c r="AM41" s="408"/>
      <c r="AN41" s="408"/>
      <c r="AO41" s="408"/>
      <c r="AP41" s="229" t="s">
        <v>8</v>
      </c>
      <c r="AQ41" s="407"/>
      <c r="AR41" s="408"/>
      <c r="AS41" s="408"/>
      <c r="AT41" s="408"/>
      <c r="AU41" s="408"/>
      <c r="AV41" s="229" t="s">
        <v>8</v>
      </c>
      <c r="AW41" s="1016" t="s">
        <v>556</v>
      </c>
      <c r="AX41" s="1017"/>
      <c r="AY41" s="1044">
        <f>AK41-AQ41</f>
        <v>0</v>
      </c>
      <c r="AZ41" s="1045"/>
      <c r="BA41" s="1045"/>
      <c r="BB41" s="1045"/>
      <c r="BC41" s="1045"/>
      <c r="BD41" s="229" t="s">
        <v>8</v>
      </c>
      <c r="BE41" s="912">
        <f>IF(AI41="",0,IF(AY41&lt;0,0,IF(AY41&gt;BV179,BV179,AY41)))</f>
        <v>0</v>
      </c>
      <c r="BF41" s="913"/>
      <c r="BG41" s="913"/>
      <c r="BH41" s="913"/>
      <c r="BI41" s="913"/>
      <c r="BJ41" s="230" t="s">
        <v>8</v>
      </c>
      <c r="BK41" s="1046">
        <f>AY41-BE41</f>
        <v>0</v>
      </c>
      <c r="BL41" s="1046"/>
      <c r="BM41" s="1046"/>
      <c r="BN41" s="1046"/>
      <c r="BO41" s="1046"/>
      <c r="BP41" s="1046"/>
      <c r="BQ41" s="1046"/>
      <c r="BR41" s="231" t="s">
        <v>8</v>
      </c>
      <c r="BS41" s="182"/>
      <c r="BV41" s="111"/>
      <c r="BW41" s="63" t="s">
        <v>360</v>
      </c>
      <c r="BX41" s="4" t="s">
        <v>557</v>
      </c>
      <c r="BY41" s="4" t="s">
        <v>313</v>
      </c>
      <c r="CA41" s="4">
        <v>19</v>
      </c>
      <c r="CB41" s="4">
        <v>1</v>
      </c>
    </row>
    <row r="42" spans="2:80" ht="8.4499999999999993" customHeight="1" x14ac:dyDescent="0.15">
      <c r="B42" s="968" t="s">
        <v>266</v>
      </c>
      <c r="C42" s="377"/>
      <c r="D42" s="377"/>
      <c r="E42" s="377"/>
      <c r="F42" s="330"/>
      <c r="G42" s="331"/>
      <c r="H42" s="331"/>
      <c r="I42" s="331"/>
      <c r="J42" s="331"/>
      <c r="K42" s="331"/>
      <c r="L42" s="331"/>
      <c r="M42" s="331"/>
      <c r="N42" s="331"/>
      <c r="O42" s="331"/>
      <c r="P42" s="331"/>
      <c r="Q42" s="331"/>
      <c r="R42" s="331"/>
      <c r="S42" s="331"/>
      <c r="T42" s="331"/>
      <c r="U42" s="331"/>
      <c r="V42" s="331"/>
      <c r="W42" s="331"/>
      <c r="X42" s="331"/>
      <c r="Y42" s="331"/>
      <c r="Z42" s="331"/>
      <c r="AA42" s="331"/>
      <c r="AB42" s="331"/>
      <c r="AC42" s="971"/>
      <c r="AE42" s="946" t="s">
        <v>174</v>
      </c>
      <c r="AF42" s="941"/>
      <c r="AG42" s="941"/>
      <c r="AH42" s="941"/>
      <c r="AI42" s="1033"/>
      <c r="AJ42" s="1034"/>
      <c r="AK42" s="672"/>
      <c r="AL42" s="673"/>
      <c r="AM42" s="673"/>
      <c r="AN42" s="673"/>
      <c r="AO42" s="673"/>
      <c r="AP42" s="1001" t="s">
        <v>8</v>
      </c>
      <c r="AQ42" s="672"/>
      <c r="AR42" s="673"/>
      <c r="AS42" s="673"/>
      <c r="AT42" s="673"/>
      <c r="AU42" s="673"/>
      <c r="AV42" s="1001" t="s">
        <v>8</v>
      </c>
      <c r="AW42" s="384" t="s">
        <v>558</v>
      </c>
      <c r="AX42" s="386"/>
      <c r="AY42" s="1020">
        <f>AK42-AQ42</f>
        <v>0</v>
      </c>
      <c r="AZ42" s="1020"/>
      <c r="BA42" s="1020"/>
      <c r="BB42" s="1020"/>
      <c r="BC42" s="1020"/>
      <c r="BD42" s="1022" t="s">
        <v>8</v>
      </c>
      <c r="BE42" s="1024">
        <f>IF(AI42="",0,IF(AY42&lt;0,0,IF(AY42&gt;BV179,BV179,AY42)))</f>
        <v>0</v>
      </c>
      <c r="BF42" s="1025"/>
      <c r="BG42" s="1025"/>
      <c r="BH42" s="1025"/>
      <c r="BI42" s="1025"/>
      <c r="BJ42" s="1001" t="s">
        <v>8</v>
      </c>
      <c r="BK42" s="1028">
        <f>AY42-BE42</f>
        <v>0</v>
      </c>
      <c r="BL42" s="1029"/>
      <c r="BM42" s="1029"/>
      <c r="BN42" s="1029"/>
      <c r="BO42" s="1029"/>
      <c r="BP42" s="1029"/>
      <c r="BQ42" s="1029"/>
      <c r="BR42" s="997" t="s">
        <v>8</v>
      </c>
      <c r="BS42" s="182"/>
      <c r="BV42" s="111"/>
      <c r="BW42" s="63" t="s">
        <v>362</v>
      </c>
      <c r="BX42" s="4" t="s">
        <v>559</v>
      </c>
      <c r="BY42" s="4" t="s">
        <v>314</v>
      </c>
      <c r="CA42" s="4">
        <v>20</v>
      </c>
      <c r="CB42" s="4">
        <v>2</v>
      </c>
    </row>
    <row r="43" spans="2:80" ht="8.4499999999999993" customHeight="1" thickBot="1" x14ac:dyDescent="0.2">
      <c r="B43" s="969"/>
      <c r="C43" s="970"/>
      <c r="D43" s="970"/>
      <c r="E43" s="970"/>
      <c r="F43" s="972"/>
      <c r="G43" s="973"/>
      <c r="H43" s="973"/>
      <c r="I43" s="973"/>
      <c r="J43" s="973"/>
      <c r="K43" s="973"/>
      <c r="L43" s="973"/>
      <c r="M43" s="973"/>
      <c r="N43" s="973"/>
      <c r="O43" s="973"/>
      <c r="P43" s="973"/>
      <c r="Q43" s="973"/>
      <c r="R43" s="973"/>
      <c r="S43" s="973"/>
      <c r="T43" s="973"/>
      <c r="U43" s="973"/>
      <c r="V43" s="973"/>
      <c r="W43" s="973"/>
      <c r="X43" s="973"/>
      <c r="Y43" s="973"/>
      <c r="Z43" s="973"/>
      <c r="AA43" s="973"/>
      <c r="AB43" s="973"/>
      <c r="AC43" s="974"/>
      <c r="AE43" s="967"/>
      <c r="AF43" s="944"/>
      <c r="AG43" s="944"/>
      <c r="AH43" s="944"/>
      <c r="AI43" s="1035"/>
      <c r="AJ43" s="1036"/>
      <c r="AK43" s="674"/>
      <c r="AL43" s="675"/>
      <c r="AM43" s="675"/>
      <c r="AN43" s="675"/>
      <c r="AO43" s="675"/>
      <c r="AP43" s="1002"/>
      <c r="AQ43" s="674"/>
      <c r="AR43" s="675"/>
      <c r="AS43" s="675"/>
      <c r="AT43" s="675"/>
      <c r="AU43" s="675"/>
      <c r="AV43" s="1002"/>
      <c r="AW43" s="387"/>
      <c r="AX43" s="389"/>
      <c r="AY43" s="1021"/>
      <c r="AZ43" s="1021"/>
      <c r="BA43" s="1021"/>
      <c r="BB43" s="1021"/>
      <c r="BC43" s="1021"/>
      <c r="BD43" s="1023"/>
      <c r="BE43" s="1026"/>
      <c r="BF43" s="1027"/>
      <c r="BG43" s="1027"/>
      <c r="BH43" s="1027"/>
      <c r="BI43" s="1027"/>
      <c r="BJ43" s="1002"/>
      <c r="BK43" s="1030"/>
      <c r="BL43" s="1031"/>
      <c r="BM43" s="1031"/>
      <c r="BN43" s="1031"/>
      <c r="BO43" s="1031"/>
      <c r="BP43" s="1031"/>
      <c r="BQ43" s="1031"/>
      <c r="BR43" s="998"/>
      <c r="BS43" s="182"/>
      <c r="BV43" s="111"/>
      <c r="BW43" s="63"/>
      <c r="BX43" s="4" t="s">
        <v>560</v>
      </c>
      <c r="BY43" s="4" t="s">
        <v>279</v>
      </c>
      <c r="CA43" s="4">
        <v>21</v>
      </c>
      <c r="CB43" s="4">
        <v>3</v>
      </c>
    </row>
    <row r="44" spans="2:80" ht="17.100000000000001" customHeight="1" x14ac:dyDescent="0.15">
      <c r="B44" s="975" t="s">
        <v>318</v>
      </c>
      <c r="C44" s="976"/>
      <c r="D44" s="977"/>
      <c r="E44" s="978" t="s">
        <v>319</v>
      </c>
      <c r="F44" s="978"/>
      <c r="G44" s="978"/>
      <c r="H44" s="978"/>
      <c r="I44" s="978"/>
      <c r="J44" s="978"/>
      <c r="K44" s="978"/>
      <c r="L44" s="979" t="s">
        <v>552</v>
      </c>
      <c r="M44" s="980"/>
      <c r="N44" s="981"/>
      <c r="O44" s="979" t="s">
        <v>320</v>
      </c>
      <c r="P44" s="980"/>
      <c r="Q44" s="980"/>
      <c r="R44" s="980"/>
      <c r="S44" s="980"/>
      <c r="T44" s="980"/>
      <c r="U44" s="980"/>
      <c r="V44" s="981"/>
      <c r="W44" s="979" t="s">
        <v>553</v>
      </c>
      <c r="X44" s="980"/>
      <c r="Y44" s="980"/>
      <c r="Z44" s="980"/>
      <c r="AA44" s="980"/>
      <c r="AB44" s="980"/>
      <c r="AC44" s="982"/>
      <c r="AE44" s="946" t="s">
        <v>175</v>
      </c>
      <c r="AF44" s="941"/>
      <c r="AG44" s="941"/>
      <c r="AH44" s="941"/>
      <c r="AI44" s="1018" t="s">
        <v>176</v>
      </c>
      <c r="AJ44" s="1019"/>
      <c r="AK44" s="673"/>
      <c r="AL44" s="673"/>
      <c r="AM44" s="673"/>
      <c r="AN44" s="673"/>
      <c r="AO44" s="673"/>
      <c r="AP44" s="13" t="s">
        <v>8</v>
      </c>
      <c r="AQ44" s="672"/>
      <c r="AR44" s="673"/>
      <c r="AS44" s="673"/>
      <c r="AT44" s="673"/>
      <c r="AU44" s="673"/>
      <c r="AV44" s="13" t="s">
        <v>8</v>
      </c>
      <c r="AW44" s="1013"/>
      <c r="AX44" s="1014"/>
      <c r="AY44" s="1014"/>
      <c r="AZ44" s="1014"/>
      <c r="BA44" s="1014"/>
      <c r="BB44" s="1014"/>
      <c r="BC44" s="1014"/>
      <c r="BD44" s="1015"/>
      <c r="BE44" s="1013"/>
      <c r="BF44" s="1014"/>
      <c r="BG44" s="1014"/>
      <c r="BH44" s="1014"/>
      <c r="BI44" s="1014"/>
      <c r="BJ44" s="1015"/>
      <c r="BK44" s="384" t="s">
        <v>561</v>
      </c>
      <c r="BL44" s="386"/>
      <c r="BM44" s="995">
        <f>AK44-AQ44</f>
        <v>0</v>
      </c>
      <c r="BN44" s="995"/>
      <c r="BO44" s="995"/>
      <c r="BP44" s="995"/>
      <c r="BQ44" s="995"/>
      <c r="BR44" s="14" t="s">
        <v>8</v>
      </c>
      <c r="BS44" s="182"/>
      <c r="BV44" s="111"/>
      <c r="BW44" s="63"/>
      <c r="BX44" s="4" t="s">
        <v>562</v>
      </c>
      <c r="BY44" s="63"/>
      <c r="CA44" s="4">
        <v>22</v>
      </c>
      <c r="CB44" s="4">
        <v>4</v>
      </c>
    </row>
    <row r="45" spans="2:80" ht="17.100000000000001" customHeight="1" x14ac:dyDescent="0.15">
      <c r="B45" s="953"/>
      <c r="C45" s="954"/>
      <c r="D45" s="955"/>
      <c r="E45" s="956"/>
      <c r="F45" s="957"/>
      <c r="G45" s="957"/>
      <c r="H45" s="957"/>
      <c r="I45" s="957"/>
      <c r="J45" s="957"/>
      <c r="K45" s="958"/>
      <c r="L45" s="959"/>
      <c r="M45" s="960"/>
      <c r="N45" s="961"/>
      <c r="O45" s="962"/>
      <c r="P45" s="963"/>
      <c r="Q45" s="375"/>
      <c r="R45" s="375"/>
      <c r="S45" s="375"/>
      <c r="T45" s="375"/>
      <c r="U45" s="375"/>
      <c r="V45" s="375"/>
      <c r="W45" s="985"/>
      <c r="X45" s="986"/>
      <c r="Y45" s="986"/>
      <c r="Z45" s="986"/>
      <c r="AA45" s="986"/>
      <c r="AB45" s="986"/>
      <c r="AC45" s="189" t="s">
        <v>8</v>
      </c>
      <c r="AE45" s="1012" t="s">
        <v>175</v>
      </c>
      <c r="AF45" s="376"/>
      <c r="AG45" s="376"/>
      <c r="AH45" s="431"/>
      <c r="AI45" s="376" t="s">
        <v>271</v>
      </c>
      <c r="AJ45" s="376"/>
      <c r="AK45" s="408"/>
      <c r="AL45" s="408"/>
      <c r="AM45" s="408"/>
      <c r="AN45" s="408"/>
      <c r="AO45" s="408"/>
      <c r="AP45" s="229" t="s">
        <v>8</v>
      </c>
      <c r="AQ45" s="407"/>
      <c r="AR45" s="408"/>
      <c r="AS45" s="408"/>
      <c r="AT45" s="408"/>
      <c r="AU45" s="408"/>
      <c r="AV45" s="229" t="s">
        <v>8</v>
      </c>
      <c r="AW45" s="743"/>
      <c r="AX45" s="743"/>
      <c r="AY45" s="743"/>
      <c r="AZ45" s="743"/>
      <c r="BA45" s="743"/>
      <c r="BB45" s="743"/>
      <c r="BC45" s="743"/>
      <c r="BD45" s="743"/>
      <c r="BE45" s="743"/>
      <c r="BF45" s="743"/>
      <c r="BG45" s="743"/>
      <c r="BH45" s="743"/>
      <c r="BI45" s="743"/>
      <c r="BJ45" s="743"/>
      <c r="BK45" s="1016" t="s">
        <v>563</v>
      </c>
      <c r="BL45" s="1017"/>
      <c r="BM45" s="1003">
        <f>AK45-AQ45</f>
        <v>0</v>
      </c>
      <c r="BN45" s="1003"/>
      <c r="BO45" s="1003"/>
      <c r="BP45" s="1003"/>
      <c r="BQ45" s="1003"/>
      <c r="BR45" s="231" t="s">
        <v>8</v>
      </c>
      <c r="BS45" s="182"/>
      <c r="BV45" s="111"/>
      <c r="BW45" s="63"/>
      <c r="BX45" s="4" t="s">
        <v>564</v>
      </c>
      <c r="BY45" s="63"/>
      <c r="CA45" s="4">
        <v>23</v>
      </c>
      <c r="CB45" s="4">
        <v>5</v>
      </c>
    </row>
    <row r="46" spans="2:80" ht="8.4499999999999993" customHeight="1" x14ac:dyDescent="0.15">
      <c r="B46" s="968" t="s">
        <v>266</v>
      </c>
      <c r="C46" s="377"/>
      <c r="D46" s="377"/>
      <c r="E46" s="377"/>
      <c r="F46" s="330"/>
      <c r="G46" s="331"/>
      <c r="H46" s="331"/>
      <c r="I46" s="331"/>
      <c r="J46" s="331"/>
      <c r="K46" s="331"/>
      <c r="L46" s="331"/>
      <c r="M46" s="331"/>
      <c r="N46" s="331"/>
      <c r="O46" s="331"/>
      <c r="P46" s="331"/>
      <c r="Q46" s="331"/>
      <c r="R46" s="331"/>
      <c r="S46" s="331"/>
      <c r="T46" s="331"/>
      <c r="U46" s="331"/>
      <c r="V46" s="331"/>
      <c r="W46" s="331"/>
      <c r="X46" s="331"/>
      <c r="Y46" s="331"/>
      <c r="Z46" s="331"/>
      <c r="AA46" s="331"/>
      <c r="AB46" s="331"/>
      <c r="AC46" s="971"/>
      <c r="AE46" s="999" t="s">
        <v>206</v>
      </c>
      <c r="AF46" s="580"/>
      <c r="AG46" s="580"/>
      <c r="AH46" s="580"/>
      <c r="AI46" s="580"/>
      <c r="AJ46" s="580"/>
      <c r="AK46" s="672"/>
      <c r="AL46" s="673"/>
      <c r="AM46" s="673"/>
      <c r="AN46" s="673"/>
      <c r="AO46" s="673"/>
      <c r="AP46" s="1001" t="s">
        <v>8</v>
      </c>
      <c r="AQ46" s="672"/>
      <c r="AR46" s="673"/>
      <c r="AS46" s="673"/>
      <c r="AT46" s="673"/>
      <c r="AU46" s="673"/>
      <c r="AV46" s="1001" t="s">
        <v>8</v>
      </c>
      <c r="AW46" s="1004"/>
      <c r="AX46" s="1005"/>
      <c r="AY46" s="1005"/>
      <c r="AZ46" s="1005"/>
      <c r="BA46" s="1005"/>
      <c r="BB46" s="1005"/>
      <c r="BC46" s="1005"/>
      <c r="BD46" s="1006"/>
      <c r="BE46" s="1005"/>
      <c r="BF46" s="1005"/>
      <c r="BG46" s="1005"/>
      <c r="BH46" s="1005"/>
      <c r="BI46" s="1005"/>
      <c r="BJ46" s="1006"/>
      <c r="BK46" s="384" t="s">
        <v>565</v>
      </c>
      <c r="BL46" s="386"/>
      <c r="BM46" s="995">
        <f>AK46-AQ46</f>
        <v>0</v>
      </c>
      <c r="BN46" s="995"/>
      <c r="BO46" s="995"/>
      <c r="BP46" s="995"/>
      <c r="BQ46" s="995"/>
      <c r="BR46" s="997" t="s">
        <v>8</v>
      </c>
      <c r="BS46" s="182"/>
      <c r="BV46" s="111"/>
      <c r="BW46" s="63"/>
      <c r="BX46" s="4" t="s">
        <v>566</v>
      </c>
      <c r="BY46" s="63"/>
      <c r="CA46" s="4">
        <v>24</v>
      </c>
      <c r="CB46" s="4"/>
    </row>
    <row r="47" spans="2:80" ht="8.4499999999999993" customHeight="1" thickBot="1" x14ac:dyDescent="0.2">
      <c r="B47" s="969"/>
      <c r="C47" s="970"/>
      <c r="D47" s="970"/>
      <c r="E47" s="970"/>
      <c r="F47" s="972"/>
      <c r="G47" s="973"/>
      <c r="H47" s="973"/>
      <c r="I47" s="973"/>
      <c r="J47" s="973"/>
      <c r="K47" s="973"/>
      <c r="L47" s="973"/>
      <c r="M47" s="973"/>
      <c r="N47" s="973"/>
      <c r="O47" s="973"/>
      <c r="P47" s="973"/>
      <c r="Q47" s="973"/>
      <c r="R47" s="973"/>
      <c r="S47" s="973"/>
      <c r="T47" s="973"/>
      <c r="U47" s="973"/>
      <c r="V47" s="973"/>
      <c r="W47" s="973"/>
      <c r="X47" s="973"/>
      <c r="Y47" s="973"/>
      <c r="Z47" s="973"/>
      <c r="AA47" s="973"/>
      <c r="AB47" s="973"/>
      <c r="AC47" s="974"/>
      <c r="AE47" s="1000"/>
      <c r="AF47" s="534"/>
      <c r="AG47" s="534"/>
      <c r="AH47" s="534"/>
      <c r="AI47" s="534"/>
      <c r="AJ47" s="534"/>
      <c r="AK47" s="674"/>
      <c r="AL47" s="675"/>
      <c r="AM47" s="675"/>
      <c r="AN47" s="675"/>
      <c r="AO47" s="675"/>
      <c r="AP47" s="1002"/>
      <c r="AQ47" s="674"/>
      <c r="AR47" s="675"/>
      <c r="AS47" s="675"/>
      <c r="AT47" s="675"/>
      <c r="AU47" s="675"/>
      <c r="AV47" s="1002"/>
      <c r="AW47" s="1007"/>
      <c r="AX47" s="1008"/>
      <c r="AY47" s="1008"/>
      <c r="AZ47" s="1008"/>
      <c r="BA47" s="1008"/>
      <c r="BB47" s="1008"/>
      <c r="BC47" s="1008"/>
      <c r="BD47" s="1009"/>
      <c r="BE47" s="1008"/>
      <c r="BF47" s="1008"/>
      <c r="BG47" s="1008"/>
      <c r="BH47" s="1008"/>
      <c r="BI47" s="1008"/>
      <c r="BJ47" s="1009"/>
      <c r="BK47" s="387"/>
      <c r="BL47" s="389"/>
      <c r="BM47" s="996"/>
      <c r="BN47" s="996"/>
      <c r="BO47" s="996"/>
      <c r="BP47" s="996"/>
      <c r="BQ47" s="996"/>
      <c r="BR47" s="998"/>
      <c r="BS47" s="182"/>
      <c r="BV47" s="111"/>
      <c r="BW47" s="63"/>
      <c r="BX47" s="4" t="s">
        <v>567</v>
      </c>
      <c r="BY47" s="63"/>
      <c r="CA47" s="4">
        <v>25</v>
      </c>
      <c r="CB47" s="4"/>
    </row>
    <row r="48" spans="2:80" ht="17.100000000000001" customHeight="1" thickBot="1" x14ac:dyDescent="0.2">
      <c r="B48" s="975" t="s">
        <v>318</v>
      </c>
      <c r="C48" s="976"/>
      <c r="D48" s="977"/>
      <c r="E48" s="978" t="s">
        <v>319</v>
      </c>
      <c r="F48" s="978"/>
      <c r="G48" s="978"/>
      <c r="H48" s="978"/>
      <c r="I48" s="978"/>
      <c r="J48" s="978"/>
      <c r="K48" s="978"/>
      <c r="L48" s="979" t="s">
        <v>552</v>
      </c>
      <c r="M48" s="980"/>
      <c r="N48" s="981"/>
      <c r="O48" s="979" t="s">
        <v>320</v>
      </c>
      <c r="P48" s="980"/>
      <c r="Q48" s="980"/>
      <c r="R48" s="980"/>
      <c r="S48" s="980"/>
      <c r="T48" s="980"/>
      <c r="U48" s="980"/>
      <c r="V48" s="981"/>
      <c r="W48" s="979" t="s">
        <v>553</v>
      </c>
      <c r="X48" s="980"/>
      <c r="Y48" s="980"/>
      <c r="Z48" s="980"/>
      <c r="AA48" s="980"/>
      <c r="AB48" s="980"/>
      <c r="AC48" s="982"/>
      <c r="AE48" s="999" t="s">
        <v>177</v>
      </c>
      <c r="AF48" s="580"/>
      <c r="AG48" s="580"/>
      <c r="AH48" s="580"/>
      <c r="AI48" s="580"/>
      <c r="AJ48" s="581"/>
      <c r="AK48" s="672"/>
      <c r="AL48" s="673"/>
      <c r="AM48" s="673"/>
      <c r="AN48" s="673"/>
      <c r="AO48" s="673"/>
      <c r="AP48" s="13" t="s">
        <v>8</v>
      </c>
      <c r="AQ48" s="672"/>
      <c r="AR48" s="673"/>
      <c r="AS48" s="673"/>
      <c r="AT48" s="673"/>
      <c r="AU48" s="673"/>
      <c r="AV48" s="13" t="s">
        <v>8</v>
      </c>
      <c r="AW48" s="1004"/>
      <c r="AX48" s="1005"/>
      <c r="AY48" s="1005"/>
      <c r="AZ48" s="1005"/>
      <c r="BA48" s="1005"/>
      <c r="BB48" s="1005"/>
      <c r="BC48" s="1005"/>
      <c r="BD48" s="1006"/>
      <c r="BE48" s="1004"/>
      <c r="BF48" s="1010"/>
      <c r="BG48" s="1010"/>
      <c r="BH48" s="1010"/>
      <c r="BI48" s="1010"/>
      <c r="BJ48" s="1011"/>
      <c r="BK48" s="536" t="s">
        <v>568</v>
      </c>
      <c r="BL48" s="538"/>
      <c r="BM48" s="1003">
        <f>AK48-AQ48</f>
        <v>0</v>
      </c>
      <c r="BN48" s="1003"/>
      <c r="BO48" s="1003"/>
      <c r="BP48" s="1003"/>
      <c r="BQ48" s="1003"/>
      <c r="BR48" s="15" t="s">
        <v>8</v>
      </c>
      <c r="BS48" s="182"/>
      <c r="BV48" s="111"/>
      <c r="BW48" s="63"/>
      <c r="BX48" s="4" t="s">
        <v>569</v>
      </c>
      <c r="BY48" s="63"/>
      <c r="CA48" s="4">
        <v>26</v>
      </c>
      <c r="CB48" s="4"/>
    </row>
    <row r="49" spans="2:112" ht="17.100000000000001" customHeight="1" thickBot="1" x14ac:dyDescent="0.2">
      <c r="B49" s="953"/>
      <c r="C49" s="954"/>
      <c r="D49" s="955"/>
      <c r="E49" s="956"/>
      <c r="F49" s="957"/>
      <c r="G49" s="957"/>
      <c r="H49" s="957"/>
      <c r="I49" s="957"/>
      <c r="J49" s="957"/>
      <c r="K49" s="958"/>
      <c r="L49" s="959"/>
      <c r="M49" s="960"/>
      <c r="N49" s="961"/>
      <c r="O49" s="962"/>
      <c r="P49" s="963"/>
      <c r="Q49" s="375"/>
      <c r="R49" s="375"/>
      <c r="S49" s="375"/>
      <c r="T49" s="375"/>
      <c r="U49" s="375"/>
      <c r="V49" s="375"/>
      <c r="W49" s="985"/>
      <c r="X49" s="986"/>
      <c r="Y49" s="986"/>
      <c r="Z49" s="986"/>
      <c r="AA49" s="986"/>
      <c r="AB49" s="986"/>
      <c r="AC49" s="189" t="s">
        <v>8</v>
      </c>
      <c r="AE49" s="989"/>
      <c r="AF49" s="989"/>
      <c r="AG49" s="991"/>
      <c r="AH49" s="991"/>
      <c r="AI49" s="991"/>
      <c r="AJ49" s="991"/>
      <c r="AK49" s="991"/>
      <c r="AL49" s="991"/>
      <c r="AM49" s="991"/>
      <c r="AN49" s="991"/>
      <c r="AO49" s="991"/>
      <c r="AP49" s="991"/>
      <c r="AQ49" s="991"/>
      <c r="AR49" s="991"/>
      <c r="AS49" s="991"/>
      <c r="AT49" s="991"/>
      <c r="AU49" s="992"/>
      <c r="AV49" s="994" t="s">
        <v>178</v>
      </c>
      <c r="AW49" s="994"/>
      <c r="AX49" s="994"/>
      <c r="AY49" s="994"/>
      <c r="AZ49" s="994"/>
      <c r="BA49" s="993" t="s">
        <v>321</v>
      </c>
      <c r="BB49" s="993"/>
      <c r="BC49" s="993"/>
      <c r="BD49" s="993"/>
      <c r="BE49" s="993"/>
      <c r="BF49" s="990"/>
      <c r="BG49" s="990"/>
      <c r="BH49" s="987" t="s">
        <v>322</v>
      </c>
      <c r="BI49" s="987"/>
      <c r="BJ49" s="987"/>
      <c r="BK49" s="990"/>
      <c r="BL49" s="990"/>
      <c r="BM49" s="987" t="s">
        <v>323</v>
      </c>
      <c r="BN49" s="987"/>
      <c r="BO49" s="990"/>
      <c r="BP49" s="990"/>
      <c r="BQ49" s="987" t="s">
        <v>324</v>
      </c>
      <c r="BR49" s="988"/>
      <c r="BS49" s="182"/>
      <c r="BV49" s="111"/>
      <c r="BW49" s="63"/>
      <c r="BX49" s="4" t="s">
        <v>570</v>
      </c>
      <c r="BY49" s="63"/>
      <c r="CA49" s="4">
        <v>27</v>
      </c>
      <c r="CB49" s="4"/>
    </row>
    <row r="50" spans="2:112" ht="8.4499999999999993" customHeight="1" x14ac:dyDescent="0.15">
      <c r="B50" s="968" t="s">
        <v>266</v>
      </c>
      <c r="C50" s="377"/>
      <c r="D50" s="377"/>
      <c r="E50" s="377"/>
      <c r="F50" s="330"/>
      <c r="G50" s="331"/>
      <c r="H50" s="331"/>
      <c r="I50" s="331"/>
      <c r="J50" s="331"/>
      <c r="K50" s="331"/>
      <c r="L50" s="331"/>
      <c r="M50" s="331"/>
      <c r="N50" s="331"/>
      <c r="O50" s="331"/>
      <c r="P50" s="331"/>
      <c r="Q50" s="331"/>
      <c r="R50" s="331"/>
      <c r="S50" s="331"/>
      <c r="T50" s="331"/>
      <c r="U50" s="331"/>
      <c r="V50" s="331"/>
      <c r="W50" s="331"/>
      <c r="X50" s="331"/>
      <c r="Y50" s="331"/>
      <c r="Z50" s="331"/>
      <c r="AA50" s="331"/>
      <c r="AB50" s="331"/>
      <c r="AC50" s="971"/>
      <c r="AE50" s="917" t="s">
        <v>179</v>
      </c>
      <c r="AF50" s="917"/>
      <c r="AG50" s="917"/>
      <c r="AH50" s="917"/>
      <c r="AI50" s="917"/>
      <c r="AJ50" s="917"/>
      <c r="AK50" s="917"/>
      <c r="AL50" s="917"/>
      <c r="AM50" s="917"/>
      <c r="AN50" s="917"/>
      <c r="AO50" s="917"/>
      <c r="AP50" s="917"/>
      <c r="AQ50" s="917"/>
      <c r="AR50" s="917"/>
      <c r="AS50" s="917"/>
      <c r="AT50" s="917"/>
      <c r="AU50" s="917"/>
      <c r="AV50" s="917"/>
      <c r="AW50" s="917"/>
      <c r="AX50" s="917"/>
      <c r="AY50" s="917"/>
      <c r="AZ50" s="917"/>
      <c r="BA50" s="917"/>
      <c r="BB50" s="917"/>
      <c r="BC50" s="917"/>
      <c r="BD50" s="917"/>
      <c r="BE50" s="917"/>
      <c r="BF50" s="917"/>
      <c r="BG50" s="917"/>
      <c r="BH50" s="917"/>
      <c r="BI50" s="917"/>
      <c r="BJ50" s="917"/>
      <c r="BK50" s="917"/>
      <c r="BL50" s="917"/>
      <c r="BM50" s="917"/>
      <c r="BN50" s="917"/>
      <c r="BO50" s="917"/>
      <c r="BP50" s="917"/>
      <c r="BQ50" s="917"/>
      <c r="BR50" s="917"/>
      <c r="BS50" s="182"/>
      <c r="BV50" s="63"/>
      <c r="BW50" s="63"/>
      <c r="BX50" s="4" t="s">
        <v>571</v>
      </c>
      <c r="BY50" s="63"/>
      <c r="CA50" s="4">
        <v>28</v>
      </c>
      <c r="CB50" s="4"/>
    </row>
    <row r="51" spans="2:112" ht="8.4499999999999993" customHeight="1" thickBot="1" x14ac:dyDescent="0.2">
      <c r="B51" s="969"/>
      <c r="C51" s="970"/>
      <c r="D51" s="970"/>
      <c r="E51" s="970"/>
      <c r="F51" s="972"/>
      <c r="G51" s="973"/>
      <c r="H51" s="973"/>
      <c r="I51" s="973"/>
      <c r="J51" s="973"/>
      <c r="K51" s="973"/>
      <c r="L51" s="973"/>
      <c r="M51" s="973"/>
      <c r="N51" s="973"/>
      <c r="O51" s="973"/>
      <c r="P51" s="973"/>
      <c r="Q51" s="973"/>
      <c r="R51" s="973"/>
      <c r="S51" s="973"/>
      <c r="T51" s="973"/>
      <c r="U51" s="973"/>
      <c r="V51" s="973"/>
      <c r="W51" s="973"/>
      <c r="X51" s="973"/>
      <c r="Y51" s="973"/>
      <c r="Z51" s="973"/>
      <c r="AA51" s="973"/>
      <c r="AB51" s="973"/>
      <c r="AC51" s="974"/>
      <c r="AE51" s="918"/>
      <c r="AF51" s="918"/>
      <c r="AG51" s="918"/>
      <c r="AH51" s="918"/>
      <c r="AI51" s="918"/>
      <c r="AJ51" s="918"/>
      <c r="AK51" s="918"/>
      <c r="AL51" s="918"/>
      <c r="AM51" s="918"/>
      <c r="AN51" s="918"/>
      <c r="AO51" s="918"/>
      <c r="AP51" s="918"/>
      <c r="AQ51" s="918"/>
      <c r="AR51" s="918"/>
      <c r="AS51" s="918"/>
      <c r="AT51" s="918"/>
      <c r="AU51" s="918"/>
      <c r="AV51" s="918"/>
      <c r="AW51" s="918"/>
      <c r="AX51" s="918"/>
      <c r="AY51" s="918"/>
      <c r="AZ51" s="918"/>
      <c r="BA51" s="918"/>
      <c r="BB51" s="918"/>
      <c r="BC51" s="918"/>
      <c r="BD51" s="918"/>
      <c r="BE51" s="918"/>
      <c r="BF51" s="918"/>
      <c r="BG51" s="918"/>
      <c r="BH51" s="918"/>
      <c r="BI51" s="918"/>
      <c r="BJ51" s="918"/>
      <c r="BK51" s="918"/>
      <c r="BL51" s="918"/>
      <c r="BM51" s="918"/>
      <c r="BN51" s="918"/>
      <c r="BO51" s="918"/>
      <c r="BP51" s="918"/>
      <c r="BQ51" s="918"/>
      <c r="BR51" s="918"/>
      <c r="BS51" s="182"/>
      <c r="BV51" s="63"/>
      <c r="BW51" s="63"/>
      <c r="BX51" s="4" t="s">
        <v>572</v>
      </c>
      <c r="BY51" s="63"/>
      <c r="CA51" s="4">
        <v>29</v>
      </c>
      <c r="CB51" s="4"/>
    </row>
    <row r="52" spans="2:112" ht="17.100000000000001" customHeight="1" x14ac:dyDescent="0.15">
      <c r="B52" s="975" t="s">
        <v>318</v>
      </c>
      <c r="C52" s="976"/>
      <c r="D52" s="977"/>
      <c r="E52" s="978" t="s">
        <v>319</v>
      </c>
      <c r="F52" s="978"/>
      <c r="G52" s="978"/>
      <c r="H52" s="978"/>
      <c r="I52" s="978"/>
      <c r="J52" s="978"/>
      <c r="K52" s="978"/>
      <c r="L52" s="979" t="s">
        <v>552</v>
      </c>
      <c r="M52" s="980"/>
      <c r="N52" s="981"/>
      <c r="O52" s="979" t="s">
        <v>320</v>
      </c>
      <c r="P52" s="980"/>
      <c r="Q52" s="980"/>
      <c r="R52" s="980"/>
      <c r="S52" s="980"/>
      <c r="T52" s="980"/>
      <c r="U52" s="980"/>
      <c r="V52" s="981"/>
      <c r="W52" s="979" t="s">
        <v>553</v>
      </c>
      <c r="X52" s="980"/>
      <c r="Y52" s="980"/>
      <c r="Z52" s="980"/>
      <c r="AA52" s="980"/>
      <c r="AB52" s="980"/>
      <c r="AC52" s="982"/>
      <c r="AE52" s="964" t="s">
        <v>180</v>
      </c>
      <c r="AF52" s="965"/>
      <c r="AG52" s="965"/>
      <c r="AH52" s="965"/>
      <c r="AI52" s="966"/>
      <c r="AJ52" s="908" t="s">
        <v>213</v>
      </c>
      <c r="AK52" s="908"/>
      <c r="AL52" s="908"/>
      <c r="AM52" s="908"/>
      <c r="AN52" s="908"/>
      <c r="AO52" s="908"/>
      <c r="AP52" s="908" t="s">
        <v>214</v>
      </c>
      <c r="AQ52" s="908"/>
      <c r="AR52" s="908"/>
      <c r="AS52" s="908"/>
      <c r="AT52" s="908"/>
      <c r="AU52" s="908"/>
      <c r="AV52" s="908" t="s">
        <v>238</v>
      </c>
      <c r="AW52" s="908"/>
      <c r="AX52" s="908"/>
      <c r="AY52" s="908"/>
      <c r="AZ52" s="908"/>
      <c r="BA52" s="908"/>
      <c r="BB52" s="908" t="s">
        <v>239</v>
      </c>
      <c r="BC52" s="908"/>
      <c r="BD52" s="908"/>
      <c r="BE52" s="908"/>
      <c r="BF52" s="908"/>
      <c r="BG52" s="908"/>
      <c r="BH52" s="908"/>
      <c r="BI52" s="908"/>
      <c r="BJ52" s="909" t="s">
        <v>167</v>
      </c>
      <c r="BK52" s="910"/>
      <c r="BL52" s="910"/>
      <c r="BM52" s="910"/>
      <c r="BN52" s="910"/>
      <c r="BO52" s="910"/>
      <c r="BP52" s="910"/>
      <c r="BQ52" s="910"/>
      <c r="BR52" s="911"/>
      <c r="BS52" s="182"/>
      <c r="BV52" s="63"/>
      <c r="BW52" s="63"/>
      <c r="BX52" s="4" t="s">
        <v>573</v>
      </c>
      <c r="BY52" s="63"/>
      <c r="CA52" s="4">
        <v>30</v>
      </c>
      <c r="CB52" s="4"/>
    </row>
    <row r="53" spans="2:112" ht="17.100000000000001" customHeight="1" x14ac:dyDescent="0.15">
      <c r="B53" s="953"/>
      <c r="C53" s="954"/>
      <c r="D53" s="955"/>
      <c r="E53" s="956"/>
      <c r="F53" s="957"/>
      <c r="G53" s="957"/>
      <c r="H53" s="957"/>
      <c r="I53" s="957"/>
      <c r="J53" s="957"/>
      <c r="K53" s="958"/>
      <c r="L53" s="959"/>
      <c r="M53" s="960"/>
      <c r="N53" s="961"/>
      <c r="O53" s="962"/>
      <c r="P53" s="963"/>
      <c r="Q53" s="375"/>
      <c r="R53" s="375"/>
      <c r="S53" s="375"/>
      <c r="T53" s="375"/>
      <c r="U53" s="375"/>
      <c r="V53" s="375"/>
      <c r="W53" s="985"/>
      <c r="X53" s="986"/>
      <c r="Y53" s="986"/>
      <c r="Z53" s="986"/>
      <c r="AA53" s="986"/>
      <c r="AB53" s="986"/>
      <c r="AC53" s="189" t="s">
        <v>8</v>
      </c>
      <c r="AE53" s="967"/>
      <c r="AF53" s="944"/>
      <c r="AG53" s="944"/>
      <c r="AH53" s="944"/>
      <c r="AI53" s="945"/>
      <c r="AJ53" s="407"/>
      <c r="AK53" s="408"/>
      <c r="AL53" s="408"/>
      <c r="AM53" s="408"/>
      <c r="AN53" s="408"/>
      <c r="AO53" s="194" t="s">
        <v>8</v>
      </c>
      <c r="AP53" s="407"/>
      <c r="AQ53" s="408"/>
      <c r="AR53" s="408"/>
      <c r="AS53" s="408"/>
      <c r="AT53" s="408"/>
      <c r="AU53" s="194" t="s">
        <v>8</v>
      </c>
      <c r="AV53" s="407"/>
      <c r="AW53" s="408"/>
      <c r="AX53" s="408"/>
      <c r="AY53" s="408"/>
      <c r="AZ53" s="408"/>
      <c r="BA53" s="194" t="s">
        <v>8</v>
      </c>
      <c r="BB53" s="983"/>
      <c r="BC53" s="984"/>
      <c r="BD53" s="912">
        <f>IF(AJ53-AP53-AV53&lt;0,0,IF(AND(BB53="収用",AJ53-AP53-AV53&gt;50000000),50000000,IF(AND(BB53="",AJ53-AP53-AV53&gt;500000),500000,AJ53-AP53-AV53)))</f>
        <v>0</v>
      </c>
      <c r="BE53" s="913"/>
      <c r="BF53" s="913"/>
      <c r="BG53" s="913"/>
      <c r="BH53" s="913"/>
      <c r="BI53" s="194" t="s">
        <v>8</v>
      </c>
      <c r="BJ53" s="442" t="s">
        <v>574</v>
      </c>
      <c r="BK53" s="914"/>
      <c r="BL53" s="915">
        <f>AJ53-AP53-AV53-BD53</f>
        <v>0</v>
      </c>
      <c r="BM53" s="916"/>
      <c r="BN53" s="916"/>
      <c r="BO53" s="916"/>
      <c r="BP53" s="916"/>
      <c r="BQ53" s="916"/>
      <c r="BR53" s="195" t="s">
        <v>8</v>
      </c>
      <c r="BS53" s="182"/>
      <c r="BV53" s="63"/>
      <c r="BW53" s="63"/>
      <c r="BX53" s="4" t="s">
        <v>575</v>
      </c>
      <c r="BY53" s="63"/>
      <c r="CA53" s="4">
        <v>31</v>
      </c>
      <c r="CB53" s="4"/>
    </row>
    <row r="54" spans="2:112" ht="8.4499999999999993" customHeight="1" x14ac:dyDescent="0.15">
      <c r="B54" s="968" t="s">
        <v>266</v>
      </c>
      <c r="C54" s="377"/>
      <c r="D54" s="377"/>
      <c r="E54" s="377"/>
      <c r="F54" s="330"/>
      <c r="G54" s="331"/>
      <c r="H54" s="331"/>
      <c r="I54" s="331"/>
      <c r="J54" s="331"/>
      <c r="K54" s="331"/>
      <c r="L54" s="331"/>
      <c r="M54" s="331"/>
      <c r="N54" s="331"/>
      <c r="O54" s="331"/>
      <c r="P54" s="331"/>
      <c r="Q54" s="331"/>
      <c r="R54" s="331"/>
      <c r="S54" s="331"/>
      <c r="T54" s="331"/>
      <c r="U54" s="331"/>
      <c r="V54" s="331"/>
      <c r="W54" s="331"/>
      <c r="X54" s="331"/>
      <c r="Y54" s="331"/>
      <c r="Z54" s="331"/>
      <c r="AA54" s="331"/>
      <c r="AB54" s="331"/>
      <c r="AC54" s="971"/>
      <c r="AE54" s="946" t="s">
        <v>181</v>
      </c>
      <c r="AF54" s="941"/>
      <c r="AG54" s="941"/>
      <c r="AH54" s="941"/>
      <c r="AI54" s="942"/>
      <c r="AJ54" s="940" t="s">
        <v>213</v>
      </c>
      <c r="AK54" s="941"/>
      <c r="AL54" s="941"/>
      <c r="AM54" s="941"/>
      <c r="AN54" s="941"/>
      <c r="AO54" s="942"/>
      <c r="AP54" s="940" t="s">
        <v>182</v>
      </c>
      <c r="AQ54" s="941"/>
      <c r="AR54" s="941"/>
      <c r="AS54" s="941"/>
      <c r="AT54" s="941"/>
      <c r="AU54" s="942"/>
      <c r="AV54" s="940" t="s">
        <v>183</v>
      </c>
      <c r="AW54" s="941"/>
      <c r="AX54" s="941"/>
      <c r="AY54" s="941"/>
      <c r="AZ54" s="942"/>
      <c r="BA54" s="940" t="s">
        <v>240</v>
      </c>
      <c r="BB54" s="941"/>
      <c r="BC54" s="941"/>
      <c r="BD54" s="941"/>
      <c r="BE54" s="942"/>
      <c r="BF54" s="900" t="s">
        <v>325</v>
      </c>
      <c r="BG54" s="901"/>
      <c r="BH54" s="901"/>
      <c r="BI54" s="901"/>
      <c r="BJ54" s="902"/>
      <c r="BK54" s="579" t="s">
        <v>167</v>
      </c>
      <c r="BL54" s="580"/>
      <c r="BM54" s="580"/>
      <c r="BN54" s="580"/>
      <c r="BO54" s="580"/>
      <c r="BP54" s="580"/>
      <c r="BQ54" s="580"/>
      <c r="BR54" s="906"/>
      <c r="BS54" s="182"/>
      <c r="BV54" s="63"/>
      <c r="BW54" s="63"/>
      <c r="BX54" s="4" t="s">
        <v>576</v>
      </c>
      <c r="BY54" s="63"/>
    </row>
    <row r="55" spans="2:112" ht="8.4499999999999993" customHeight="1" thickBot="1" x14ac:dyDescent="0.2">
      <c r="B55" s="969"/>
      <c r="C55" s="970"/>
      <c r="D55" s="970"/>
      <c r="E55" s="970"/>
      <c r="F55" s="972"/>
      <c r="G55" s="973"/>
      <c r="H55" s="973"/>
      <c r="I55" s="973"/>
      <c r="J55" s="973"/>
      <c r="K55" s="973"/>
      <c r="L55" s="973"/>
      <c r="M55" s="973"/>
      <c r="N55" s="973"/>
      <c r="O55" s="973"/>
      <c r="P55" s="973"/>
      <c r="Q55" s="973"/>
      <c r="R55" s="973"/>
      <c r="S55" s="973"/>
      <c r="T55" s="973"/>
      <c r="U55" s="973"/>
      <c r="V55" s="973"/>
      <c r="W55" s="973"/>
      <c r="X55" s="973"/>
      <c r="Y55" s="973"/>
      <c r="Z55" s="973"/>
      <c r="AA55" s="973"/>
      <c r="AB55" s="973"/>
      <c r="AC55" s="974"/>
      <c r="AE55" s="947"/>
      <c r="AF55" s="948"/>
      <c r="AG55" s="948"/>
      <c r="AH55" s="948"/>
      <c r="AI55" s="949"/>
      <c r="AJ55" s="943"/>
      <c r="AK55" s="944"/>
      <c r="AL55" s="944"/>
      <c r="AM55" s="944"/>
      <c r="AN55" s="944"/>
      <c r="AO55" s="945"/>
      <c r="AP55" s="943"/>
      <c r="AQ55" s="944"/>
      <c r="AR55" s="944"/>
      <c r="AS55" s="944"/>
      <c r="AT55" s="944"/>
      <c r="AU55" s="945"/>
      <c r="AV55" s="943"/>
      <c r="AW55" s="944"/>
      <c r="AX55" s="944"/>
      <c r="AY55" s="944"/>
      <c r="AZ55" s="945"/>
      <c r="BA55" s="943"/>
      <c r="BB55" s="944"/>
      <c r="BC55" s="944"/>
      <c r="BD55" s="944"/>
      <c r="BE55" s="945"/>
      <c r="BF55" s="903"/>
      <c r="BG55" s="904"/>
      <c r="BH55" s="904"/>
      <c r="BI55" s="904"/>
      <c r="BJ55" s="905"/>
      <c r="BK55" s="533"/>
      <c r="BL55" s="534"/>
      <c r="BM55" s="534"/>
      <c r="BN55" s="534"/>
      <c r="BO55" s="534"/>
      <c r="BP55" s="534"/>
      <c r="BQ55" s="534"/>
      <c r="BR55" s="907"/>
      <c r="BS55" s="182"/>
    </row>
    <row r="56" spans="2:112" ht="17.100000000000001" customHeight="1" thickBot="1" x14ac:dyDescent="0.2">
      <c r="AE56" s="950"/>
      <c r="AF56" s="951"/>
      <c r="AG56" s="951"/>
      <c r="AH56" s="951"/>
      <c r="AI56" s="952"/>
      <c r="AJ56" s="927"/>
      <c r="AK56" s="928"/>
      <c r="AL56" s="928"/>
      <c r="AM56" s="928"/>
      <c r="AN56" s="928"/>
      <c r="AO56" s="191" t="s">
        <v>8</v>
      </c>
      <c r="AP56" s="927"/>
      <c r="AQ56" s="928"/>
      <c r="AR56" s="928"/>
      <c r="AS56" s="928"/>
      <c r="AT56" s="928"/>
      <c r="AU56" s="191" t="s">
        <v>129</v>
      </c>
      <c r="AV56" s="929"/>
      <c r="AW56" s="930"/>
      <c r="AX56" s="930"/>
      <c r="AY56" s="930"/>
      <c r="AZ56" s="931"/>
      <c r="BA56" s="932">
        <f>IF(AV56="障害",BW184+1000000,BW184)</f>
        <v>0</v>
      </c>
      <c r="BB56" s="933"/>
      <c r="BC56" s="933"/>
      <c r="BD56" s="933"/>
      <c r="BE56" s="191" t="s">
        <v>8</v>
      </c>
      <c r="BF56" s="934">
        <f>IF(AJ56-BA56&lt;0,0,AJ56-BA56)</f>
        <v>0</v>
      </c>
      <c r="BG56" s="935"/>
      <c r="BH56" s="935"/>
      <c r="BI56" s="935"/>
      <c r="BJ56" s="191" t="s">
        <v>8</v>
      </c>
      <c r="BK56" s="936" t="s">
        <v>577</v>
      </c>
      <c r="BL56" s="937"/>
      <c r="BM56" s="938">
        <f>BF56*0.5</f>
        <v>0</v>
      </c>
      <c r="BN56" s="939"/>
      <c r="BO56" s="939"/>
      <c r="BP56" s="939"/>
      <c r="BQ56" s="939"/>
      <c r="BR56" s="192" t="s">
        <v>8</v>
      </c>
      <c r="BS56" s="182"/>
    </row>
    <row r="57" spans="2:112" ht="17.100000000000001" customHeight="1" thickBot="1" x14ac:dyDescent="0.2">
      <c r="B57" s="57" t="s">
        <v>272</v>
      </c>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BS57" s="182"/>
      <c r="BV57" s="182"/>
      <c r="BW57" s="182"/>
      <c r="BX57" s="182"/>
      <c r="BY57" s="182"/>
      <c r="BZ57" s="182"/>
      <c r="CA57" s="182"/>
      <c r="CB57" s="182"/>
      <c r="CC57" s="182"/>
      <c r="CD57" s="182"/>
      <c r="CE57" s="182"/>
      <c r="CF57" s="284"/>
      <c r="CG57" s="182"/>
      <c r="CH57" s="182"/>
      <c r="CI57" s="182"/>
      <c r="CJ57" s="182"/>
      <c r="CK57" s="182"/>
      <c r="CL57" s="182"/>
      <c r="CM57" s="182"/>
      <c r="CN57" s="182"/>
      <c r="CO57" s="182"/>
      <c r="CP57" s="182"/>
      <c r="CQ57" s="182"/>
      <c r="CR57" s="182"/>
      <c r="CS57" s="182"/>
      <c r="CT57" s="182"/>
      <c r="CU57" s="182"/>
      <c r="CV57" s="182"/>
      <c r="CW57" s="182"/>
      <c r="CX57" s="182"/>
      <c r="CY57" s="182"/>
      <c r="CZ57" s="182"/>
      <c r="DA57" s="182"/>
      <c r="DB57" s="182"/>
      <c r="DC57" s="182"/>
      <c r="DD57" s="182"/>
      <c r="DE57" s="182"/>
      <c r="DF57" s="182"/>
      <c r="DG57" s="182"/>
      <c r="DH57" s="182"/>
    </row>
    <row r="58" spans="2:112" ht="8.4499999999999993" customHeight="1" x14ac:dyDescent="0.15">
      <c r="B58" s="875" t="s">
        <v>699</v>
      </c>
      <c r="C58" s="876"/>
      <c r="D58" s="876"/>
      <c r="E58" s="876"/>
      <c r="F58" s="876"/>
      <c r="G58" s="876"/>
      <c r="H58" s="876"/>
      <c r="I58" s="876"/>
      <c r="J58" s="876"/>
      <c r="K58" s="876"/>
      <c r="L58" s="876"/>
      <c r="M58" s="876"/>
      <c r="N58" s="876"/>
      <c r="O58" s="876"/>
      <c r="P58" s="876"/>
      <c r="Q58" s="876"/>
      <c r="R58" s="876"/>
      <c r="S58" s="876"/>
      <c r="T58" s="876"/>
      <c r="U58" s="876"/>
      <c r="V58" s="876"/>
      <c r="W58" s="876"/>
      <c r="X58" s="876"/>
      <c r="Y58" s="876"/>
      <c r="Z58" s="876"/>
      <c r="AA58" s="876"/>
      <c r="AB58" s="876"/>
      <c r="AC58" s="876"/>
      <c r="AD58" s="876"/>
      <c r="AE58" s="876"/>
      <c r="AF58" s="876"/>
      <c r="AG58" s="876"/>
      <c r="AH58" s="876"/>
      <c r="AI58" s="876"/>
      <c r="AJ58" s="876"/>
      <c r="AK58" s="876"/>
      <c r="AL58" s="876"/>
      <c r="AM58" s="876"/>
      <c r="AN58" s="876"/>
      <c r="AO58" s="876"/>
      <c r="AP58" s="876"/>
      <c r="AQ58" s="876"/>
      <c r="AR58" s="876"/>
      <c r="AS58" s="876"/>
      <c r="AT58" s="876"/>
      <c r="AU58" s="876"/>
      <c r="AV58" s="890"/>
      <c r="AW58" s="890"/>
      <c r="AX58" s="890"/>
      <c r="AY58" s="876" t="s">
        <v>578</v>
      </c>
      <c r="AZ58" s="876"/>
      <c r="BA58" s="876"/>
      <c r="BB58" s="876"/>
      <c r="BC58" s="876"/>
      <c r="BD58" s="876"/>
      <c r="BE58" s="876"/>
      <c r="BF58" s="876"/>
      <c r="BG58" s="876"/>
      <c r="BH58" s="876"/>
      <c r="BI58" s="876"/>
      <c r="BJ58" s="876"/>
      <c r="BK58" s="876"/>
      <c r="BL58" s="876"/>
      <c r="BM58" s="876"/>
      <c r="BN58" s="876"/>
      <c r="BO58" s="876"/>
      <c r="BP58" s="876"/>
      <c r="BQ58" s="876"/>
      <c r="BR58" s="892"/>
      <c r="BS58" s="58"/>
      <c r="BT58" s="58"/>
      <c r="BU58" s="58"/>
      <c r="BV58" s="58"/>
      <c r="BW58" s="58"/>
      <c r="BX58" s="58"/>
      <c r="BY58" s="58"/>
      <c r="BZ58" s="113"/>
      <c r="CA58" s="113"/>
      <c r="CB58" s="113"/>
      <c r="CC58" s="182"/>
      <c r="CD58" s="182"/>
      <c r="CE58" s="182"/>
      <c r="CF58" s="284"/>
      <c r="CG58" s="182"/>
      <c r="CH58" s="182"/>
      <c r="CI58" s="182"/>
      <c r="CJ58" s="182"/>
      <c r="CK58" s="182"/>
      <c r="CL58" s="182"/>
      <c r="CM58" s="182"/>
      <c r="CN58" s="182"/>
      <c r="CO58" s="182"/>
      <c r="CP58" s="182"/>
      <c r="CQ58" s="182"/>
      <c r="CR58" s="182"/>
      <c r="CS58" s="182"/>
      <c r="CT58" s="182"/>
      <c r="CU58" s="182"/>
      <c r="CV58" s="182"/>
      <c r="CW58" s="182"/>
      <c r="CX58" s="182"/>
      <c r="CY58" s="182"/>
      <c r="CZ58" s="182"/>
      <c r="DA58" s="182"/>
      <c r="DB58" s="182"/>
      <c r="DC58" s="182"/>
      <c r="DD58" s="182"/>
      <c r="DE58" s="182"/>
      <c r="DF58" s="182"/>
      <c r="DG58" s="182"/>
      <c r="DH58" s="182"/>
    </row>
    <row r="59" spans="2:112" ht="8.4499999999999993" customHeight="1" x14ac:dyDescent="0.15">
      <c r="B59" s="877"/>
      <c r="C59" s="878"/>
      <c r="D59" s="878"/>
      <c r="E59" s="878"/>
      <c r="F59" s="878"/>
      <c r="G59" s="878"/>
      <c r="H59" s="878"/>
      <c r="I59" s="878"/>
      <c r="J59" s="878"/>
      <c r="K59" s="878"/>
      <c r="L59" s="878"/>
      <c r="M59" s="878"/>
      <c r="N59" s="878"/>
      <c r="O59" s="878"/>
      <c r="P59" s="878"/>
      <c r="Q59" s="878"/>
      <c r="R59" s="878"/>
      <c r="S59" s="878"/>
      <c r="T59" s="878"/>
      <c r="U59" s="878"/>
      <c r="V59" s="878"/>
      <c r="W59" s="878"/>
      <c r="X59" s="878"/>
      <c r="Y59" s="878"/>
      <c r="Z59" s="878"/>
      <c r="AA59" s="878"/>
      <c r="AB59" s="878"/>
      <c r="AC59" s="878"/>
      <c r="AD59" s="878"/>
      <c r="AE59" s="878"/>
      <c r="AF59" s="878"/>
      <c r="AG59" s="878"/>
      <c r="AH59" s="878"/>
      <c r="AI59" s="878"/>
      <c r="AJ59" s="878"/>
      <c r="AK59" s="878"/>
      <c r="AL59" s="878"/>
      <c r="AM59" s="878"/>
      <c r="AN59" s="878"/>
      <c r="AO59" s="878"/>
      <c r="AP59" s="878"/>
      <c r="AQ59" s="878"/>
      <c r="AR59" s="878"/>
      <c r="AS59" s="878"/>
      <c r="AT59" s="878"/>
      <c r="AU59" s="878"/>
      <c r="AV59" s="891"/>
      <c r="AW59" s="891"/>
      <c r="AX59" s="891"/>
      <c r="AY59" s="878"/>
      <c r="AZ59" s="878"/>
      <c r="BA59" s="878"/>
      <c r="BB59" s="878"/>
      <c r="BC59" s="878"/>
      <c r="BD59" s="878"/>
      <c r="BE59" s="878"/>
      <c r="BF59" s="878"/>
      <c r="BG59" s="878"/>
      <c r="BH59" s="878"/>
      <c r="BI59" s="878"/>
      <c r="BJ59" s="878"/>
      <c r="BK59" s="878"/>
      <c r="BL59" s="878"/>
      <c r="BM59" s="878"/>
      <c r="BN59" s="878"/>
      <c r="BO59" s="878"/>
      <c r="BP59" s="878"/>
      <c r="BQ59" s="878"/>
      <c r="BR59" s="893"/>
      <c r="BS59" s="58"/>
      <c r="BT59" s="58"/>
      <c r="BU59" s="58"/>
      <c r="BV59" s="58"/>
      <c r="BW59" s="58"/>
      <c r="BX59" s="58"/>
      <c r="BY59" s="58"/>
      <c r="BZ59" s="113"/>
      <c r="CA59" s="113"/>
      <c r="CB59" s="113"/>
      <c r="CC59" s="182"/>
      <c r="CD59" s="182"/>
      <c r="CE59" s="182"/>
      <c r="CF59" s="284"/>
      <c r="CG59" s="182"/>
      <c r="CH59" s="182"/>
      <c r="CI59" s="182"/>
      <c r="CJ59" s="182"/>
      <c r="CK59" s="182"/>
      <c r="CL59" s="182"/>
      <c r="CM59" s="182"/>
      <c r="CN59" s="182"/>
      <c r="CO59" s="182"/>
      <c r="CP59" s="182"/>
      <c r="CQ59" s="182"/>
      <c r="CR59" s="182"/>
      <c r="CS59" s="182"/>
      <c r="CT59" s="182"/>
      <c r="CU59" s="182"/>
      <c r="CV59" s="182"/>
      <c r="CW59" s="182"/>
      <c r="CX59" s="182"/>
      <c r="CY59" s="182"/>
      <c r="CZ59" s="182"/>
      <c r="DA59" s="182"/>
      <c r="DB59" s="182"/>
      <c r="DC59" s="182"/>
      <c r="DD59" s="182"/>
      <c r="DE59" s="182"/>
      <c r="DF59" s="182"/>
      <c r="DG59" s="182"/>
      <c r="DH59" s="182"/>
    </row>
    <row r="60" spans="2:112" ht="8.4499999999999993" customHeight="1" x14ac:dyDescent="0.15">
      <c r="B60" s="877"/>
      <c r="C60" s="878"/>
      <c r="D60" s="878"/>
      <c r="E60" s="878"/>
      <c r="F60" s="878"/>
      <c r="G60" s="878"/>
      <c r="H60" s="878"/>
      <c r="I60" s="878"/>
      <c r="J60" s="878"/>
      <c r="K60" s="878"/>
      <c r="L60" s="878"/>
      <c r="M60" s="878"/>
      <c r="N60" s="878"/>
      <c r="O60" s="878"/>
      <c r="P60" s="878"/>
      <c r="Q60" s="878"/>
      <c r="R60" s="878"/>
      <c r="S60" s="878"/>
      <c r="T60" s="878"/>
      <c r="U60" s="878"/>
      <c r="V60" s="878"/>
      <c r="W60" s="878"/>
      <c r="X60" s="878"/>
      <c r="Y60" s="878"/>
      <c r="Z60" s="878"/>
      <c r="AA60" s="878"/>
      <c r="AB60" s="878"/>
      <c r="AC60" s="878"/>
      <c r="AD60" s="878"/>
      <c r="AE60" s="878"/>
      <c r="AF60" s="878"/>
      <c r="AG60" s="878"/>
      <c r="AH60" s="878"/>
      <c r="AI60" s="878"/>
      <c r="AJ60" s="878"/>
      <c r="AK60" s="878"/>
      <c r="AL60" s="878"/>
      <c r="AM60" s="878"/>
      <c r="AN60" s="878"/>
      <c r="AO60" s="878"/>
      <c r="AP60" s="878"/>
      <c r="AQ60" s="878"/>
      <c r="AR60" s="878"/>
      <c r="AS60" s="878"/>
      <c r="AT60" s="878"/>
      <c r="AU60" s="878"/>
      <c r="AV60" s="891"/>
      <c r="AW60" s="891"/>
      <c r="AX60" s="891"/>
      <c r="AY60" s="878" t="s">
        <v>579</v>
      </c>
      <c r="AZ60" s="878"/>
      <c r="BA60" s="878"/>
      <c r="BB60" s="878"/>
      <c r="BC60" s="878"/>
      <c r="BD60" s="878"/>
      <c r="BE60" s="878"/>
      <c r="BF60" s="878"/>
      <c r="BG60" s="878"/>
      <c r="BH60" s="878"/>
      <c r="BI60" s="878"/>
      <c r="BJ60" s="878"/>
      <c r="BK60" s="878"/>
      <c r="BL60" s="878"/>
      <c r="BM60" s="878"/>
      <c r="BN60" s="878"/>
      <c r="BO60" s="878"/>
      <c r="BP60" s="878"/>
      <c r="BQ60" s="878"/>
      <c r="BR60" s="893"/>
      <c r="BS60" s="58"/>
      <c r="BT60" s="58"/>
      <c r="BU60" s="58"/>
      <c r="BV60" s="58"/>
      <c r="BW60" s="58"/>
      <c r="BX60" s="58"/>
      <c r="BY60" s="58"/>
      <c r="BZ60" s="113"/>
      <c r="CA60" s="113"/>
      <c r="CB60" s="113"/>
      <c r="CC60" s="182"/>
      <c r="CD60" s="182"/>
      <c r="CE60" s="182"/>
      <c r="CF60" s="284"/>
      <c r="CG60" s="182"/>
      <c r="CH60" s="182"/>
      <c r="CI60" s="182"/>
      <c r="CJ60" s="182"/>
      <c r="CK60" s="182"/>
      <c r="CL60" s="182"/>
      <c r="CM60" s="182"/>
      <c r="CN60" s="182"/>
      <c r="CO60" s="182"/>
      <c r="CP60" s="182"/>
      <c r="CQ60" s="182"/>
      <c r="CR60" s="182"/>
      <c r="CS60" s="182"/>
      <c r="CT60" s="182"/>
      <c r="CU60" s="182"/>
      <c r="CV60" s="182"/>
      <c r="CW60" s="182"/>
      <c r="CX60" s="182"/>
      <c r="CY60" s="182"/>
      <c r="CZ60" s="182"/>
      <c r="DA60" s="182"/>
      <c r="DB60" s="182"/>
      <c r="DC60" s="182"/>
      <c r="DD60" s="182"/>
      <c r="DE60" s="182"/>
      <c r="DF60" s="182"/>
      <c r="DG60" s="182"/>
      <c r="DH60" s="182"/>
    </row>
    <row r="61" spans="2:112" ht="8.4499999999999993" customHeight="1" thickBot="1" x14ac:dyDescent="0.2">
      <c r="B61" s="879"/>
      <c r="C61" s="880"/>
      <c r="D61" s="880"/>
      <c r="E61" s="880"/>
      <c r="F61" s="880"/>
      <c r="G61" s="880"/>
      <c r="H61" s="880"/>
      <c r="I61" s="880"/>
      <c r="J61" s="880"/>
      <c r="K61" s="880"/>
      <c r="L61" s="880"/>
      <c r="M61" s="880"/>
      <c r="N61" s="880"/>
      <c r="O61" s="880"/>
      <c r="P61" s="880"/>
      <c r="Q61" s="880"/>
      <c r="R61" s="880"/>
      <c r="S61" s="880"/>
      <c r="T61" s="880"/>
      <c r="U61" s="880"/>
      <c r="V61" s="880"/>
      <c r="W61" s="880"/>
      <c r="X61" s="880"/>
      <c r="Y61" s="880"/>
      <c r="Z61" s="880"/>
      <c r="AA61" s="880"/>
      <c r="AB61" s="880"/>
      <c r="AC61" s="880"/>
      <c r="AD61" s="880"/>
      <c r="AE61" s="880"/>
      <c r="AF61" s="880"/>
      <c r="AG61" s="880"/>
      <c r="AH61" s="880"/>
      <c r="AI61" s="880"/>
      <c r="AJ61" s="880"/>
      <c r="AK61" s="880"/>
      <c r="AL61" s="880"/>
      <c r="AM61" s="880"/>
      <c r="AN61" s="880"/>
      <c r="AO61" s="880"/>
      <c r="AP61" s="880"/>
      <c r="AQ61" s="880"/>
      <c r="AR61" s="880"/>
      <c r="AS61" s="880"/>
      <c r="AT61" s="880"/>
      <c r="AU61" s="880"/>
      <c r="AV61" s="894"/>
      <c r="AW61" s="894"/>
      <c r="AX61" s="894"/>
      <c r="AY61" s="880"/>
      <c r="AZ61" s="880"/>
      <c r="BA61" s="880"/>
      <c r="BB61" s="880"/>
      <c r="BC61" s="880"/>
      <c r="BD61" s="880"/>
      <c r="BE61" s="880"/>
      <c r="BF61" s="880"/>
      <c r="BG61" s="880"/>
      <c r="BH61" s="880"/>
      <c r="BI61" s="880"/>
      <c r="BJ61" s="880"/>
      <c r="BK61" s="880"/>
      <c r="BL61" s="880"/>
      <c r="BM61" s="880"/>
      <c r="BN61" s="880"/>
      <c r="BO61" s="880"/>
      <c r="BP61" s="880"/>
      <c r="BQ61" s="880"/>
      <c r="BR61" s="895"/>
      <c r="BS61" s="182"/>
      <c r="BV61" s="182"/>
      <c r="BW61" s="182"/>
      <c r="BX61" s="182"/>
      <c r="BY61" s="182"/>
      <c r="BZ61" s="182"/>
      <c r="CA61" s="182"/>
      <c r="CB61" s="182"/>
      <c r="CC61" s="182"/>
      <c r="CD61" s="182"/>
      <c r="CE61" s="182"/>
      <c r="CF61" s="284"/>
      <c r="CG61" s="182"/>
      <c r="CH61" s="182"/>
      <c r="CI61" s="182"/>
      <c r="CJ61" s="182"/>
      <c r="CK61" s="182"/>
      <c r="CL61" s="182"/>
      <c r="CM61" s="182"/>
      <c r="CN61" s="182"/>
      <c r="CO61" s="182"/>
      <c r="CP61" s="182"/>
      <c r="CQ61" s="182"/>
      <c r="CR61" s="182"/>
      <c r="CS61" s="182"/>
      <c r="CT61" s="182"/>
      <c r="CU61" s="182"/>
      <c r="CV61" s="182"/>
      <c r="CW61" s="182"/>
      <c r="CX61" s="182"/>
      <c r="CY61" s="182"/>
      <c r="CZ61" s="182"/>
      <c r="DA61" s="182"/>
      <c r="DB61" s="182"/>
      <c r="DC61" s="182"/>
      <c r="DD61" s="182"/>
      <c r="DE61" s="182"/>
      <c r="DF61" s="182"/>
      <c r="DG61" s="182"/>
      <c r="DH61" s="182"/>
    </row>
    <row r="62" spans="2:112" ht="17.100000000000001" customHeight="1" x14ac:dyDescent="0.15">
      <c r="BT62" s="45"/>
    </row>
    <row r="63" spans="2:112" ht="17.100000000000001" customHeight="1" x14ac:dyDescent="0.15">
      <c r="BV63" s="185" t="s">
        <v>140</v>
      </c>
      <c r="BW63" s="185" t="s">
        <v>326</v>
      </c>
      <c r="BX63" s="236">
        <f>SUM(P5:U17)</f>
        <v>0</v>
      </c>
    </row>
    <row r="64" spans="2:112" ht="17.100000000000001" customHeight="1" x14ac:dyDescent="0.15">
      <c r="BW64" s="185" t="s">
        <v>327</v>
      </c>
      <c r="BX64" s="236">
        <f>E5*L5+E7*L7+E8*L8+E9*L9+E10*L10+E11*L11+E12*L12+E13*L13+E14*L14+E15*L15+E16*L16+E17*L17</f>
        <v>0</v>
      </c>
    </row>
    <row r="66" spans="1:112" s="301" customFormat="1" ht="17.100000000000001" customHeight="1" x14ac:dyDescent="0.15">
      <c r="A66" s="182"/>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2"/>
      <c r="BC66" s="182"/>
      <c r="BD66" s="182"/>
      <c r="BE66" s="182"/>
      <c r="BF66" s="182"/>
      <c r="BG66" s="182"/>
      <c r="BH66" s="182"/>
      <c r="BI66" s="182"/>
      <c r="BJ66" s="182"/>
      <c r="BK66" s="182"/>
      <c r="BL66" s="182"/>
      <c r="BM66" s="182"/>
      <c r="BN66" s="182"/>
      <c r="BO66" s="182"/>
      <c r="BP66" s="182"/>
      <c r="BQ66" s="182"/>
      <c r="BR66" s="182"/>
      <c r="BS66" s="34"/>
      <c r="BT66" s="182"/>
      <c r="BU66" s="182"/>
      <c r="BV66" s="308" t="s">
        <v>328</v>
      </c>
      <c r="BW66" s="308"/>
      <c r="BX66" s="308"/>
      <c r="BY66" s="308"/>
      <c r="BZ66" s="18"/>
      <c r="CA66" s="18"/>
      <c r="CB66" s="18"/>
      <c r="CC66" s="18"/>
      <c r="CD66" s="18"/>
      <c r="CE66" s="18"/>
      <c r="CF66" s="19"/>
      <c r="CG66" s="18"/>
      <c r="CH66" s="18"/>
      <c r="CI66" s="18"/>
      <c r="CJ66" s="18"/>
      <c r="CK66" s="18"/>
      <c r="CL66" s="18"/>
      <c r="CM66" s="19"/>
      <c r="CN66" s="18"/>
      <c r="CO66" s="18"/>
      <c r="CP66" s="18"/>
      <c r="CQ66" s="18"/>
      <c r="CR66" s="18"/>
      <c r="CS66" s="18"/>
      <c r="CT66" s="308"/>
      <c r="CU66" s="308"/>
      <c r="CV66" s="308"/>
      <c r="CW66" s="308"/>
      <c r="CX66" s="308"/>
      <c r="CY66" s="18"/>
      <c r="CZ66" s="18"/>
      <c r="DA66" s="18"/>
      <c r="DB66" s="18"/>
      <c r="DC66" s="18"/>
      <c r="DD66" s="18"/>
      <c r="DE66" s="308"/>
      <c r="DF66" s="308"/>
      <c r="DG66" s="308"/>
      <c r="DH66" s="308"/>
    </row>
    <row r="67" spans="1:112" s="301" customFormat="1" ht="17.100000000000001" customHeight="1" x14ac:dyDescent="0.15">
      <c r="A67" s="182"/>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2"/>
      <c r="AZ67" s="182"/>
      <c r="BA67" s="182"/>
      <c r="BB67" s="182"/>
      <c r="BC67" s="182"/>
      <c r="BD67" s="182"/>
      <c r="BE67" s="182"/>
      <c r="BF67" s="182"/>
      <c r="BG67" s="182"/>
      <c r="BH67" s="182"/>
      <c r="BI67" s="182"/>
      <c r="BJ67" s="182"/>
      <c r="BK67" s="182"/>
      <c r="BL67" s="182"/>
      <c r="BM67" s="182"/>
      <c r="BN67" s="182"/>
      <c r="BO67" s="182"/>
      <c r="BP67" s="182"/>
      <c r="BQ67" s="182"/>
      <c r="BR67" s="182"/>
      <c r="BS67" s="34"/>
      <c r="BT67" s="182"/>
      <c r="BU67" s="182"/>
      <c r="BV67" s="21" t="s">
        <v>128</v>
      </c>
      <c r="BW67" s="21" t="s">
        <v>340</v>
      </c>
      <c r="BX67" s="21" t="s">
        <v>341</v>
      </c>
      <c r="BY67" s="311">
        <f>IF(AJ20="平成",35,IF(AND(AJ20="令和",AL20=34),35,5))</f>
        <v>5</v>
      </c>
      <c r="BZ67" s="896" t="s">
        <v>580</v>
      </c>
      <c r="CA67" s="897"/>
      <c r="CB67" s="886" t="s">
        <v>329</v>
      </c>
      <c r="CC67" s="886"/>
      <c r="CD67" s="921">
        <f>AP20-1</f>
        <v>-1</v>
      </c>
      <c r="CE67" s="921"/>
      <c r="CF67" s="311">
        <f>IF(AJ21="平成",35,IF(AND(AQ20="令和",AS20=34),35,5))</f>
        <v>5</v>
      </c>
      <c r="CG67" s="896" t="s">
        <v>490</v>
      </c>
      <c r="CH67" s="897"/>
      <c r="CI67" s="886" t="s">
        <v>329</v>
      </c>
      <c r="CJ67" s="886"/>
      <c r="CK67" s="921">
        <f>AP21-1</f>
        <v>-1</v>
      </c>
      <c r="CL67" s="921"/>
      <c r="CM67" s="312">
        <f>IF(AJ25="平成",35,IF(AND(AJ25="令和",AL25=34),35,5))</f>
        <v>5</v>
      </c>
      <c r="CN67" s="896" t="s">
        <v>504</v>
      </c>
      <c r="CO67" s="925"/>
      <c r="CP67" s="885" t="s">
        <v>329</v>
      </c>
      <c r="CQ67" s="886"/>
      <c r="CR67" s="921">
        <f>AP25*0.95</f>
        <v>0</v>
      </c>
      <c r="CS67" s="924"/>
      <c r="CT67" s="919" t="s">
        <v>330</v>
      </c>
      <c r="CU67" s="920"/>
      <c r="CV67" s="172">
        <f>AP25*0.05</f>
        <v>0</v>
      </c>
      <c r="CW67" s="309"/>
      <c r="CX67" s="312">
        <f>IF(AJ26="平成",35,IF(AND(AJ26="令和",AL26=34),35,5))</f>
        <v>5</v>
      </c>
      <c r="CY67" s="896" t="s">
        <v>491</v>
      </c>
      <c r="CZ67" s="925"/>
      <c r="DA67" s="885" t="s">
        <v>329</v>
      </c>
      <c r="DB67" s="886"/>
      <c r="DC67" s="921">
        <f>AP26*0.95</f>
        <v>0</v>
      </c>
      <c r="DD67" s="924"/>
      <c r="DE67" s="919" t="s">
        <v>330</v>
      </c>
      <c r="DF67" s="920"/>
      <c r="DG67" s="172">
        <f>AP26*0.05</f>
        <v>0</v>
      </c>
      <c r="DH67" s="172"/>
    </row>
    <row r="68" spans="1:112" s="301" customFormat="1" ht="17.100000000000001" customHeight="1" x14ac:dyDescent="0.15">
      <c r="A68" s="182"/>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2"/>
      <c r="AY68" s="182"/>
      <c r="AZ68" s="182"/>
      <c r="BA68" s="182"/>
      <c r="BB68" s="182"/>
      <c r="BC68" s="182"/>
      <c r="BD68" s="182"/>
      <c r="BE68" s="182"/>
      <c r="BF68" s="182"/>
      <c r="BG68" s="182"/>
      <c r="BH68" s="182"/>
      <c r="BI68" s="182"/>
      <c r="BJ68" s="182"/>
      <c r="BK68" s="182"/>
      <c r="BL68" s="182"/>
      <c r="BM68" s="182"/>
      <c r="BN68" s="182"/>
      <c r="BO68" s="182"/>
      <c r="BP68" s="182"/>
      <c r="BQ68" s="182"/>
      <c r="BR68" s="182"/>
      <c r="BS68" s="34"/>
      <c r="BT68" s="182"/>
      <c r="BU68" s="182"/>
      <c r="BV68" s="23">
        <v>2</v>
      </c>
      <c r="BW68" s="24">
        <v>0.5</v>
      </c>
      <c r="BX68" s="24">
        <v>0.5</v>
      </c>
      <c r="BY68" s="308"/>
      <c r="BZ68" s="898"/>
      <c r="CA68" s="899"/>
      <c r="CB68" s="886" t="s">
        <v>331</v>
      </c>
      <c r="CC68" s="886"/>
      <c r="CD68" s="921" t="e">
        <f>ROUNDUP(AP20*BD20,0)</f>
        <v>#VALUE!</v>
      </c>
      <c r="CE68" s="921"/>
      <c r="CF68" s="44"/>
      <c r="CG68" s="898"/>
      <c r="CH68" s="899"/>
      <c r="CI68" s="886" t="s">
        <v>331</v>
      </c>
      <c r="CJ68" s="886"/>
      <c r="CK68" s="922" t="e">
        <f>ROUNDUP(AP21*BD21,0)</f>
        <v>#VALUE!</v>
      </c>
      <c r="CL68" s="923"/>
      <c r="CM68" s="44"/>
      <c r="CN68" s="898"/>
      <c r="CO68" s="926"/>
      <c r="CP68" s="885" t="s">
        <v>331</v>
      </c>
      <c r="CQ68" s="886"/>
      <c r="CR68" s="921" t="e">
        <f>ROUNDUP(AP25*0.9*BD25,0)</f>
        <v>#VALUE!</v>
      </c>
      <c r="CS68" s="924"/>
      <c r="CT68" s="885" t="s">
        <v>331</v>
      </c>
      <c r="CU68" s="886"/>
      <c r="CV68" s="172">
        <f>ROUNDUP(CV67/5,-1)</f>
        <v>0</v>
      </c>
      <c r="CW68" s="172"/>
      <c r="CX68" s="308"/>
      <c r="CY68" s="898"/>
      <c r="CZ68" s="926"/>
      <c r="DA68" s="885" t="s">
        <v>331</v>
      </c>
      <c r="DB68" s="886"/>
      <c r="DC68" s="921" t="e">
        <f>ROUNDUP(AP26*0.9*BD26,0)</f>
        <v>#VALUE!</v>
      </c>
      <c r="DD68" s="924"/>
      <c r="DE68" s="885" t="s">
        <v>331</v>
      </c>
      <c r="DF68" s="886"/>
      <c r="DG68" s="172">
        <f>ROUNDUP(DG67/5,-1)</f>
        <v>0</v>
      </c>
      <c r="DH68" s="172"/>
    </row>
    <row r="69" spans="1:112" s="301" customFormat="1" ht="17.100000000000001" customHeight="1" x14ac:dyDescent="0.15">
      <c r="A69" s="182"/>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182"/>
      <c r="AM69" s="182"/>
      <c r="AN69" s="182"/>
      <c r="AO69" s="182"/>
      <c r="AP69" s="182"/>
      <c r="AQ69" s="182"/>
      <c r="AR69" s="182"/>
      <c r="AS69" s="182"/>
      <c r="AT69" s="182"/>
      <c r="AU69" s="182"/>
      <c r="AV69" s="182"/>
      <c r="AW69" s="182"/>
      <c r="AX69" s="182"/>
      <c r="AY69" s="182"/>
      <c r="AZ69" s="182"/>
      <c r="BA69" s="182"/>
      <c r="BB69" s="182"/>
      <c r="BC69" s="182"/>
      <c r="BD69" s="182"/>
      <c r="BE69" s="182"/>
      <c r="BF69" s="182"/>
      <c r="BG69" s="182"/>
      <c r="BH69" s="182"/>
      <c r="BI69" s="182"/>
      <c r="BJ69" s="182"/>
      <c r="BK69" s="182"/>
      <c r="BL69" s="182"/>
      <c r="BM69" s="182"/>
      <c r="BN69" s="182"/>
      <c r="BO69" s="182"/>
      <c r="BP69" s="182"/>
      <c r="BQ69" s="182"/>
      <c r="BR69" s="182"/>
      <c r="BS69" s="34"/>
      <c r="BT69" s="182"/>
      <c r="BU69" s="182"/>
      <c r="BV69" s="23">
        <v>3</v>
      </c>
      <c r="BW69" s="24">
        <v>0.33400000000000002</v>
      </c>
      <c r="BX69" s="24">
        <v>0.33300000000000002</v>
      </c>
      <c r="BY69" s="308"/>
      <c r="BZ69" s="887">
        <f>AE20</f>
        <v>0</v>
      </c>
      <c r="CA69" s="888"/>
      <c r="CB69" s="25" t="s">
        <v>332</v>
      </c>
      <c r="CC69" s="171" t="s">
        <v>333</v>
      </c>
      <c r="CD69" s="171"/>
      <c r="CE69" s="171" t="s">
        <v>334</v>
      </c>
      <c r="CF69" s="46"/>
      <c r="CG69" s="887">
        <f>AE21</f>
        <v>0</v>
      </c>
      <c r="CH69" s="888"/>
      <c r="CI69" s="25" t="s">
        <v>332</v>
      </c>
      <c r="CJ69" s="171" t="s">
        <v>333</v>
      </c>
      <c r="CK69" s="171"/>
      <c r="CL69" s="171" t="s">
        <v>334</v>
      </c>
      <c r="CM69" s="46"/>
      <c r="CN69" s="887">
        <f>AE25</f>
        <v>0</v>
      </c>
      <c r="CO69" s="889"/>
      <c r="CP69" s="173" t="s">
        <v>332</v>
      </c>
      <c r="CQ69" s="171" t="s">
        <v>333</v>
      </c>
      <c r="CR69" s="171"/>
      <c r="CS69" s="174" t="s">
        <v>334</v>
      </c>
      <c r="CT69" s="173" t="s">
        <v>332</v>
      </c>
      <c r="CU69" s="171" t="s">
        <v>333</v>
      </c>
      <c r="CV69" s="174" t="s">
        <v>334</v>
      </c>
      <c r="CW69" s="174" t="s">
        <v>335</v>
      </c>
      <c r="CX69" s="308"/>
      <c r="CY69" s="887">
        <f>AE26</f>
        <v>0</v>
      </c>
      <c r="CZ69" s="889"/>
      <c r="DA69" s="173" t="s">
        <v>332</v>
      </c>
      <c r="DB69" s="171" t="s">
        <v>333</v>
      </c>
      <c r="DC69" s="171"/>
      <c r="DD69" s="174" t="s">
        <v>334</v>
      </c>
      <c r="DE69" s="173" t="s">
        <v>332</v>
      </c>
      <c r="DF69" s="171" t="s">
        <v>333</v>
      </c>
      <c r="DG69" s="174" t="s">
        <v>334</v>
      </c>
      <c r="DH69" s="174" t="s">
        <v>335</v>
      </c>
    </row>
    <row r="70" spans="1:112" s="301" customFormat="1" ht="17.100000000000001" customHeight="1" x14ac:dyDescent="0.15">
      <c r="A70" s="182"/>
      <c r="B70" s="182"/>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c r="BM70" s="182"/>
      <c r="BN70" s="182"/>
      <c r="BO70" s="182"/>
      <c r="BP70" s="182"/>
      <c r="BQ70" s="182"/>
      <c r="BR70" s="182"/>
      <c r="BS70" s="34"/>
      <c r="BT70" s="182"/>
      <c r="BU70" s="182"/>
      <c r="BV70" s="23">
        <v>4</v>
      </c>
      <c r="BW70" s="24">
        <v>0.25</v>
      </c>
      <c r="BX70" s="24">
        <v>0.25</v>
      </c>
      <c r="BY70" s="308"/>
      <c r="BZ70" s="175">
        <f>AL20</f>
        <v>0</v>
      </c>
      <c r="CA70" s="176" t="e">
        <f>ROUNDUP(AP20*BD20*((13-AN20)/12),0)</f>
        <v>#VALUE!</v>
      </c>
      <c r="CB70" s="307">
        <f>BK20/100</f>
        <v>0</v>
      </c>
      <c r="CC70" s="302" t="e">
        <f>ROUNDUP(CA70*CB70,0)</f>
        <v>#VALUE!</v>
      </c>
      <c r="CD70" s="302">
        <f>IF($BY$67&lt;=BZ70,1,0)</f>
        <v>0</v>
      </c>
      <c r="CE70" s="302">
        <f>IF(CD70=0,0,SUM(CC71:$CC$170))</f>
        <v>0</v>
      </c>
      <c r="CF70" s="47"/>
      <c r="CG70" s="175">
        <f>AL21</f>
        <v>0</v>
      </c>
      <c r="CH70" s="176" t="e">
        <f>ROUNDUP(AP21*BD21*((13-AN21)/12),0)</f>
        <v>#VALUE!</v>
      </c>
      <c r="CI70" s="307">
        <f>BK21/100</f>
        <v>0</v>
      </c>
      <c r="CJ70" s="302" t="e">
        <f>ROUNDUP(CH70*CI70,0)</f>
        <v>#VALUE!</v>
      </c>
      <c r="CK70" s="302">
        <f>IF($BY$67&lt;=CG70,1,0)</f>
        <v>0</v>
      </c>
      <c r="CL70" s="302">
        <f>IF(CK70=0,0,SUM(CJ71:CJ$170))</f>
        <v>0</v>
      </c>
      <c r="CM70" s="47"/>
      <c r="CN70" s="175">
        <f>AL25</f>
        <v>0</v>
      </c>
      <c r="CO70" s="176" t="e">
        <f>ROUNDUP(AP25*0.9*BD25*((13-AN25)/12),0)</f>
        <v>#VALUE!</v>
      </c>
      <c r="CP70" s="177">
        <f>BK25/100</f>
        <v>0</v>
      </c>
      <c r="CQ70" s="302" t="e">
        <f>ROUNDUP(CO70*CP70,0)</f>
        <v>#VALUE!</v>
      </c>
      <c r="CR70" s="302">
        <f>IF($BY$67&lt;=CN70,1,0)</f>
        <v>0</v>
      </c>
      <c r="CS70" s="305">
        <f>IF(CR70=0,0,SUM(CQ71:CQ$170))</f>
        <v>0</v>
      </c>
      <c r="CT70" s="177">
        <f>CP70</f>
        <v>0</v>
      </c>
      <c r="CU70" s="302" t="e">
        <f>IF(CQ70&gt;0,0,IF(CV67-CV68&gt;CV68,CV68,CV67-CV68))</f>
        <v>#VALUE!</v>
      </c>
      <c r="CV70" s="305" t="e">
        <f>IF(CU70=0,0,SUM(CU71:$CU$170))</f>
        <v>#VALUE!</v>
      </c>
      <c r="CW70" s="305" t="e">
        <f>IF(CQ70&gt;0,CQ70,CU70*CT70)</f>
        <v>#VALUE!</v>
      </c>
      <c r="CX70" s="308"/>
      <c r="CY70" s="175">
        <f>AL26</f>
        <v>0</v>
      </c>
      <c r="CZ70" s="176" t="e">
        <f>ROUNDUP(AP26*0.9*BD26*((13-AN26)/12),0)</f>
        <v>#VALUE!</v>
      </c>
      <c r="DA70" s="177">
        <f>BK26/100</f>
        <v>0</v>
      </c>
      <c r="DB70" s="302" t="e">
        <f>ROUNDUP(CZ70*DA70,0)</f>
        <v>#VALUE!</v>
      </c>
      <c r="DC70" s="302">
        <f>IF($BY$67&lt;=CY70,1,0)</f>
        <v>0</v>
      </c>
      <c r="DD70" s="305">
        <f>IF(DC70=0,0,SUM(DB71:DB$170))</f>
        <v>0</v>
      </c>
      <c r="DE70" s="177">
        <f>DA70</f>
        <v>0</v>
      </c>
      <c r="DF70" s="302" t="e">
        <f>IF(DB70&gt;0,0,IF(DG67-DG68&gt;DG68,DG68,DG67-DG68))</f>
        <v>#VALUE!</v>
      </c>
      <c r="DG70" s="305" t="e">
        <f>IF(DF70=0,0,SUM(DF71:$DF$170))</f>
        <v>#VALUE!</v>
      </c>
      <c r="DH70" s="305" t="e">
        <f>IF(DB70&gt;0,DB70,DF70*DE70)</f>
        <v>#VALUE!</v>
      </c>
    </row>
    <row r="71" spans="1:112" s="301" customFormat="1" ht="17.100000000000001" customHeight="1" x14ac:dyDescent="0.15">
      <c r="A71" s="182"/>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182"/>
      <c r="AV71" s="182"/>
      <c r="AW71" s="182"/>
      <c r="AX71" s="182"/>
      <c r="AY71" s="182"/>
      <c r="AZ71" s="182"/>
      <c r="BA71" s="182"/>
      <c r="BB71" s="182"/>
      <c r="BC71" s="182"/>
      <c r="BD71" s="182"/>
      <c r="BE71" s="182"/>
      <c r="BF71" s="182"/>
      <c r="BG71" s="182"/>
      <c r="BH71" s="182"/>
      <c r="BI71" s="182"/>
      <c r="BJ71" s="182"/>
      <c r="BK71" s="182"/>
      <c r="BL71" s="182"/>
      <c r="BM71" s="182"/>
      <c r="BN71" s="182"/>
      <c r="BO71" s="182"/>
      <c r="BP71" s="182"/>
      <c r="BQ71" s="182"/>
      <c r="BR71" s="182"/>
      <c r="BS71" s="34"/>
      <c r="BT71" s="182"/>
      <c r="BU71" s="182"/>
      <c r="BV71" s="23">
        <v>5</v>
      </c>
      <c r="BW71" s="24">
        <v>0.2</v>
      </c>
      <c r="BX71" s="24">
        <v>0.2</v>
      </c>
      <c r="BY71" s="308"/>
      <c r="BZ71" s="306">
        <f>SUM(BZ70+1)</f>
        <v>1</v>
      </c>
      <c r="CA71" s="304" t="e">
        <f>IF(CD67-CA70&gt;CD68,CD68,CD67-CA70)</f>
        <v>#VALUE!</v>
      </c>
      <c r="CB71" s="307">
        <f>$CB$70</f>
        <v>0</v>
      </c>
      <c r="CC71" s="302" t="e">
        <f t="shared" ref="CC71:CC134" si="0">ROUNDUP(CA71*CB71,0)</f>
        <v>#VALUE!</v>
      </c>
      <c r="CD71" s="302">
        <f t="shared" ref="CD71:CD134" si="1">IF($BY$67&lt;=BZ71,1,0)</f>
        <v>0</v>
      </c>
      <c r="CE71" s="302">
        <f>IF(CD71=0,0,SUM(CC72:$CC$170))</f>
        <v>0</v>
      </c>
      <c r="CF71" s="47"/>
      <c r="CG71" s="306">
        <f>SUM(CG70+1)</f>
        <v>1</v>
      </c>
      <c r="CH71" s="304" t="e">
        <f>IF(CK67-CH70&gt;CK68,CK68,CK67-CH70)</f>
        <v>#VALUE!</v>
      </c>
      <c r="CI71" s="307">
        <f>$CI$70</f>
        <v>0</v>
      </c>
      <c r="CJ71" s="302" t="e">
        <f t="shared" ref="CJ71:CJ134" si="2">ROUNDUP(CH71*CI71,0)</f>
        <v>#VALUE!</v>
      </c>
      <c r="CK71" s="302">
        <f t="shared" ref="CK71:CK134" si="3">IF($BY$67&lt;=CG71,1,0)</f>
        <v>0</v>
      </c>
      <c r="CL71" s="302">
        <f>IF(CK71=0,0,SUM(CJ72:CJ$170))</f>
        <v>0</v>
      </c>
      <c r="CM71" s="47"/>
      <c r="CN71" s="306">
        <f>SUM(CN70+1)</f>
        <v>1</v>
      </c>
      <c r="CO71" s="304" t="e">
        <f>IF(CR67-CO70&gt;CR68,CR68,CR67-CO70)</f>
        <v>#VALUE!</v>
      </c>
      <c r="CP71" s="177">
        <f>$CP$70</f>
        <v>0</v>
      </c>
      <c r="CQ71" s="302" t="e">
        <f t="shared" ref="CQ71:CQ134" si="4">ROUNDUP(CO71*CP71,0)</f>
        <v>#VALUE!</v>
      </c>
      <c r="CR71" s="302">
        <f t="shared" ref="CR71:CR134" si="5">IF($BY$67&lt;=CN71,1,0)</f>
        <v>0</v>
      </c>
      <c r="CS71" s="305">
        <f>IF(CR71=0,0,SUM(CQ72:CQ$170))</f>
        <v>0</v>
      </c>
      <c r="CT71" s="177">
        <f>CP71</f>
        <v>0</v>
      </c>
      <c r="CU71" s="302" t="e">
        <f>IF(CQ71&gt;0,0,IF(CV67-CU70&gt;CV68,CV68,CV67-CU70))</f>
        <v>#VALUE!</v>
      </c>
      <c r="CV71" s="305" t="e">
        <f>IF(CU71=0,0,SUM(CU72:$CU$170))</f>
        <v>#VALUE!</v>
      </c>
      <c r="CW71" s="305" t="e">
        <f>IF(AND(CQ71=0,CU71=0),0,IF(CQ71&gt;0,CQ71,IF(CU71=CV70,CU71*CT71-1,CU71*CT71)))</f>
        <v>#VALUE!</v>
      </c>
      <c r="CX71" s="308"/>
      <c r="CY71" s="306">
        <f>SUM(CY70+1)</f>
        <v>1</v>
      </c>
      <c r="CZ71" s="304" t="e">
        <f>IF(DC67-CZ70&gt;DC68,DC68,DC67-CZ70)</f>
        <v>#VALUE!</v>
      </c>
      <c r="DA71" s="177">
        <f>$DA$70</f>
        <v>0</v>
      </c>
      <c r="DB71" s="302" t="e">
        <f t="shared" ref="DB71:DB134" si="6">ROUNDUP(CZ71*DA71,0)</f>
        <v>#VALUE!</v>
      </c>
      <c r="DC71" s="302">
        <f t="shared" ref="DC71:DC134" si="7">IF($BY$67&lt;=CY71,1,0)</f>
        <v>0</v>
      </c>
      <c r="DD71" s="305">
        <f>IF(DC71=0,0,SUM(DB72:DB$170))</f>
        <v>0</v>
      </c>
      <c r="DE71" s="177">
        <f>DA71</f>
        <v>0</v>
      </c>
      <c r="DF71" s="302" t="e">
        <f>IF(DB71&gt;0,0,IF(DG67-DF70&gt;DG68,DG68,DG67-DF70))</f>
        <v>#VALUE!</v>
      </c>
      <c r="DG71" s="305" t="e">
        <f>IF(DF71=0,0,SUM(DF72:$DF$170))</f>
        <v>#VALUE!</v>
      </c>
      <c r="DH71" s="305" t="e">
        <f>IF(AND(DB71=0,DF71=0),0,IF(DB71&gt;0,DB71,IF(DF71=DG70,DF71*DE71-1,DF71*DE71)))</f>
        <v>#VALUE!</v>
      </c>
    </row>
    <row r="72" spans="1:112" s="301" customFormat="1" ht="17.100000000000001" customHeight="1" x14ac:dyDescent="0.15">
      <c r="A72" s="182"/>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182"/>
      <c r="AV72" s="182"/>
      <c r="AW72" s="182"/>
      <c r="AX72" s="182"/>
      <c r="AY72" s="182"/>
      <c r="AZ72" s="182"/>
      <c r="BA72" s="182"/>
      <c r="BB72" s="182"/>
      <c r="BC72" s="182"/>
      <c r="BD72" s="182"/>
      <c r="BE72" s="182"/>
      <c r="BF72" s="182"/>
      <c r="BG72" s="182"/>
      <c r="BH72" s="182"/>
      <c r="BI72" s="182"/>
      <c r="BJ72" s="182"/>
      <c r="BK72" s="182"/>
      <c r="BL72" s="182"/>
      <c r="BM72" s="182"/>
      <c r="BN72" s="182"/>
      <c r="BO72" s="182"/>
      <c r="BP72" s="182"/>
      <c r="BQ72" s="182"/>
      <c r="BR72" s="182"/>
      <c r="BS72" s="34"/>
      <c r="BT72" s="182"/>
      <c r="BU72" s="182"/>
      <c r="BV72" s="23">
        <v>6</v>
      </c>
      <c r="BW72" s="24">
        <v>0.16700000000000001</v>
      </c>
      <c r="BX72" s="24">
        <v>0.16600000000000001</v>
      </c>
      <c r="BY72" s="308"/>
      <c r="BZ72" s="306">
        <f>SUM(BZ71+1)</f>
        <v>2</v>
      </c>
      <c r="CA72" s="304" t="e">
        <f>IF(CD67-CA70-CA71&gt;CD68,CD68,CD67-CA70-CA71)</f>
        <v>#VALUE!</v>
      </c>
      <c r="CB72" s="307">
        <f t="shared" ref="CB72:CB135" si="8">$CB$70</f>
        <v>0</v>
      </c>
      <c r="CC72" s="302" t="e">
        <f t="shared" si="0"/>
        <v>#VALUE!</v>
      </c>
      <c r="CD72" s="302">
        <f t="shared" si="1"/>
        <v>0</v>
      </c>
      <c r="CE72" s="302">
        <f>IF(CD72=0,0,SUM(CC73:$CC$170))</f>
        <v>0</v>
      </c>
      <c r="CF72" s="47"/>
      <c r="CG72" s="306">
        <f>SUM(CG71+1)</f>
        <v>2</v>
      </c>
      <c r="CH72" s="304" t="e">
        <f>IF(CK67-CH70-CH71&gt;CK68,CK68,CK67-CH70-CH71)</f>
        <v>#VALUE!</v>
      </c>
      <c r="CI72" s="307">
        <f t="shared" ref="CI72:CI135" si="9">$CI$70</f>
        <v>0</v>
      </c>
      <c r="CJ72" s="302" t="e">
        <f t="shared" si="2"/>
        <v>#VALUE!</v>
      </c>
      <c r="CK72" s="302">
        <f t="shared" si="3"/>
        <v>0</v>
      </c>
      <c r="CL72" s="302">
        <f>IF(CK72=0,0,SUM(CJ73:CJ$170))</f>
        <v>0</v>
      </c>
      <c r="CM72" s="47"/>
      <c r="CN72" s="306">
        <f>SUM(CN71+1)</f>
        <v>2</v>
      </c>
      <c r="CO72" s="304" t="e">
        <f>IF(CR67-CO70-CO71&gt;CR68,CR68,CR67-CO70-CO71)</f>
        <v>#VALUE!</v>
      </c>
      <c r="CP72" s="177">
        <f t="shared" ref="CP72:CP135" si="10">$CP$70</f>
        <v>0</v>
      </c>
      <c r="CQ72" s="302" t="e">
        <f t="shared" si="4"/>
        <v>#VALUE!</v>
      </c>
      <c r="CR72" s="302">
        <f t="shared" si="5"/>
        <v>0</v>
      </c>
      <c r="CS72" s="305">
        <f>IF(CR72=0,0,SUM(CQ73:CQ$170))</f>
        <v>0</v>
      </c>
      <c r="CT72" s="177">
        <f>CP72</f>
        <v>0</v>
      </c>
      <c r="CU72" s="302" t="e">
        <f>IF(CQ72&gt;0,0,IF(CV67-CU70-CU71&gt;CV68,CV68,CV67-CU70-CU71))</f>
        <v>#VALUE!</v>
      </c>
      <c r="CV72" s="305" t="e">
        <f>IF(CU72=0,0,SUM(CU73:$CU$170))</f>
        <v>#VALUE!</v>
      </c>
      <c r="CW72" s="305" t="e">
        <f>IF(AND(CQ72=0,CU72=0),0,IF(CQ72&gt;0,CQ72,IF(CU72=CV71,CU72*CT72-1,CU72*CT72)))</f>
        <v>#VALUE!</v>
      </c>
      <c r="CX72" s="308"/>
      <c r="CY72" s="306">
        <f>SUM(CY71+1)</f>
        <v>2</v>
      </c>
      <c r="CZ72" s="304" t="e">
        <f>IF(DC67-CZ70-CZ71&gt;DC68,DC68,DC67-CZ70-CZ71)</f>
        <v>#VALUE!</v>
      </c>
      <c r="DA72" s="177">
        <f t="shared" ref="DA72:DA135" si="11">$DA$70</f>
        <v>0</v>
      </c>
      <c r="DB72" s="302" t="e">
        <f t="shared" si="6"/>
        <v>#VALUE!</v>
      </c>
      <c r="DC72" s="302">
        <f t="shared" si="7"/>
        <v>0</v>
      </c>
      <c r="DD72" s="305">
        <f>IF(DC72=0,0,SUM(DB73:DB$170))</f>
        <v>0</v>
      </c>
      <c r="DE72" s="177">
        <f>DA72</f>
        <v>0</v>
      </c>
      <c r="DF72" s="302" t="e">
        <f>IF(DB72&gt;0,0,IF(DG67-DF70-DF71&gt;DG68,DG68,DG67-DF70-DF71))</f>
        <v>#VALUE!</v>
      </c>
      <c r="DG72" s="305" t="e">
        <f>IF(DF72=0,0,SUM(DF73:$DF$170))</f>
        <v>#VALUE!</v>
      </c>
      <c r="DH72" s="305" t="e">
        <f>IF(AND(DB72=0,DF72=0),0,IF(DB72&gt;0,DB72,IF(DF72=DG71,DF72*DE72-1,DF72*DE72)))</f>
        <v>#VALUE!</v>
      </c>
    </row>
    <row r="73" spans="1:112" s="301" customFormat="1" ht="17.100000000000001" customHeight="1" x14ac:dyDescent="0.15">
      <c r="A73" s="182"/>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182"/>
      <c r="AV73" s="182"/>
      <c r="AW73" s="182"/>
      <c r="AX73" s="182"/>
      <c r="AY73" s="182"/>
      <c r="AZ73" s="182"/>
      <c r="BA73" s="182"/>
      <c r="BB73" s="182"/>
      <c r="BC73" s="182"/>
      <c r="BD73" s="182"/>
      <c r="BE73" s="182"/>
      <c r="BF73" s="182"/>
      <c r="BG73" s="182"/>
      <c r="BH73" s="182"/>
      <c r="BI73" s="182"/>
      <c r="BJ73" s="182"/>
      <c r="BK73" s="182"/>
      <c r="BL73" s="182"/>
      <c r="BM73" s="182"/>
      <c r="BN73" s="182"/>
      <c r="BO73" s="182"/>
      <c r="BP73" s="182"/>
      <c r="BQ73" s="182"/>
      <c r="BR73" s="182"/>
      <c r="BS73" s="34"/>
      <c r="BT73" s="182"/>
      <c r="BU73" s="182"/>
      <c r="BV73" s="23">
        <v>7</v>
      </c>
      <c r="BW73" s="24">
        <v>0.14299999999999999</v>
      </c>
      <c r="BX73" s="24">
        <v>0.14199999999999999</v>
      </c>
      <c r="BY73" s="308"/>
      <c r="BZ73" s="306">
        <f t="shared" ref="BZ73:BZ82" si="12">SUM(BZ72+1)</f>
        <v>3</v>
      </c>
      <c r="CA73" s="304" t="e">
        <f>IF(CD67-CA70-CA71-CA72&gt;CD68,CD68,CD67-CA70-CA71-CA72)</f>
        <v>#VALUE!</v>
      </c>
      <c r="CB73" s="307">
        <f t="shared" si="8"/>
        <v>0</v>
      </c>
      <c r="CC73" s="302" t="e">
        <f t="shared" si="0"/>
        <v>#VALUE!</v>
      </c>
      <c r="CD73" s="302">
        <f t="shared" si="1"/>
        <v>0</v>
      </c>
      <c r="CE73" s="302">
        <f>IF(CD73=0,0,SUM(CC74:$CC$170))</f>
        <v>0</v>
      </c>
      <c r="CF73" s="47"/>
      <c r="CG73" s="306">
        <f t="shared" ref="CG73:CG82" si="13">SUM(CG72+1)</f>
        <v>3</v>
      </c>
      <c r="CH73" s="304" t="e">
        <f>IF(CK67-CH70-CH71-CH72&gt;CK68,CK68,CK67-CH70-CH71-CH72)</f>
        <v>#VALUE!</v>
      </c>
      <c r="CI73" s="307">
        <f t="shared" si="9"/>
        <v>0</v>
      </c>
      <c r="CJ73" s="302" t="e">
        <f t="shared" si="2"/>
        <v>#VALUE!</v>
      </c>
      <c r="CK73" s="302">
        <f t="shared" si="3"/>
        <v>0</v>
      </c>
      <c r="CL73" s="302">
        <f>IF(CK73=0,0,SUM(CJ74:CJ$170))</f>
        <v>0</v>
      </c>
      <c r="CM73" s="47"/>
      <c r="CN73" s="306">
        <f>SUM(CN72+1)</f>
        <v>3</v>
      </c>
      <c r="CO73" s="304" t="e">
        <f>IF(CR67-CO70-CO71-CO72&gt;CR68,CR68,CR67-CO70-CO71-CO72)</f>
        <v>#VALUE!</v>
      </c>
      <c r="CP73" s="177">
        <f t="shared" si="10"/>
        <v>0</v>
      </c>
      <c r="CQ73" s="302" t="e">
        <f t="shared" si="4"/>
        <v>#VALUE!</v>
      </c>
      <c r="CR73" s="302">
        <f t="shared" si="5"/>
        <v>0</v>
      </c>
      <c r="CS73" s="305">
        <f>IF(CR73=0,0,SUM(CQ74:CQ$170))</f>
        <v>0</v>
      </c>
      <c r="CT73" s="177">
        <f t="shared" ref="CT73:CT136" si="14">CP73</f>
        <v>0</v>
      </c>
      <c r="CU73" s="302" t="e">
        <f>IF(CQ73&gt;0,0,IF(CV67-CU70-CU71-CU72&gt;CV68,CV68,CV67-CU70-CU71-CU72))</f>
        <v>#VALUE!</v>
      </c>
      <c r="CV73" s="305" t="e">
        <f>IF(CU73=0,0,SUM(CU74:$CU$170))</f>
        <v>#VALUE!</v>
      </c>
      <c r="CW73" s="305" t="e">
        <f t="shared" ref="CW73:CW136" si="15">IF(AND(CQ73=0,CU73=0),0,IF(CQ73&gt;0,CQ73,IF(CU73=CV72,CU73*CT73-1,CU73*CT73)))</f>
        <v>#VALUE!</v>
      </c>
      <c r="CX73" s="308"/>
      <c r="CY73" s="306">
        <f t="shared" ref="CY73:CY82" si="16">SUM(CY72+1)</f>
        <v>3</v>
      </c>
      <c r="CZ73" s="304" t="e">
        <f>IF(DC67-CZ70-CZ71-CZ72&gt;DC68,DC68,DC67-CZ70-CZ71-CZ72)</f>
        <v>#VALUE!</v>
      </c>
      <c r="DA73" s="177">
        <f t="shared" si="11"/>
        <v>0</v>
      </c>
      <c r="DB73" s="302" t="e">
        <f t="shared" si="6"/>
        <v>#VALUE!</v>
      </c>
      <c r="DC73" s="302">
        <f t="shared" si="7"/>
        <v>0</v>
      </c>
      <c r="DD73" s="305">
        <f>IF(DC73=0,0,SUM(DB74:DB$170))</f>
        <v>0</v>
      </c>
      <c r="DE73" s="177">
        <f t="shared" ref="DE73:DE136" si="17">DA73</f>
        <v>0</v>
      </c>
      <c r="DF73" s="302" t="e">
        <f>IF(DB73&gt;0,0,IF(DG67-DF70-DF71-DF72&gt;DG68,DG68,DG67-DF70-DF71-DF72))</f>
        <v>#VALUE!</v>
      </c>
      <c r="DG73" s="305" t="e">
        <f>IF(DF73=0,0,SUM(DF74:$DF$170))</f>
        <v>#VALUE!</v>
      </c>
      <c r="DH73" s="305" t="e">
        <f t="shared" ref="DH73:DH136" si="18">IF(AND(DB73=0,DF73=0),0,IF(DB73&gt;0,DB73,IF(DF73=DG72,DF73*DE73-1,DF73*DE73)))</f>
        <v>#VALUE!</v>
      </c>
    </row>
    <row r="74" spans="1:112" s="301" customFormat="1" ht="17.100000000000001" customHeight="1" x14ac:dyDescent="0.15">
      <c r="A74" s="182"/>
      <c r="B74" s="182"/>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182"/>
      <c r="AM74" s="182"/>
      <c r="AN74" s="182"/>
      <c r="AO74" s="182"/>
      <c r="AP74" s="182"/>
      <c r="AQ74" s="182"/>
      <c r="AR74" s="182"/>
      <c r="AS74" s="182"/>
      <c r="AT74" s="182"/>
      <c r="AU74" s="182"/>
      <c r="AV74" s="182"/>
      <c r="AW74" s="182"/>
      <c r="AX74" s="182"/>
      <c r="AY74" s="182"/>
      <c r="AZ74" s="182"/>
      <c r="BA74" s="182"/>
      <c r="BB74" s="182"/>
      <c r="BC74" s="182"/>
      <c r="BD74" s="182"/>
      <c r="BE74" s="182"/>
      <c r="BF74" s="182"/>
      <c r="BG74" s="182"/>
      <c r="BH74" s="182"/>
      <c r="BI74" s="182"/>
      <c r="BJ74" s="182"/>
      <c r="BK74" s="182"/>
      <c r="BL74" s="182"/>
      <c r="BM74" s="182"/>
      <c r="BN74" s="182"/>
      <c r="BO74" s="182"/>
      <c r="BP74" s="182"/>
      <c r="BQ74" s="182"/>
      <c r="BR74" s="182"/>
      <c r="BS74" s="34"/>
      <c r="BT74" s="182"/>
      <c r="BU74" s="182"/>
      <c r="BV74" s="23">
        <v>8</v>
      </c>
      <c r="BW74" s="24">
        <v>0.125</v>
      </c>
      <c r="BX74" s="24">
        <v>0.125</v>
      </c>
      <c r="BY74" s="308"/>
      <c r="BZ74" s="306">
        <f>SUM(BZ73+1)</f>
        <v>4</v>
      </c>
      <c r="CA74" s="304" t="e">
        <f>IF(CD67-CA70-CA71-CA72-CA73&gt;CD68,CD68,CD67-CA70-CA71-CA72-CA73)</f>
        <v>#VALUE!</v>
      </c>
      <c r="CB74" s="307">
        <f t="shared" si="8"/>
        <v>0</v>
      </c>
      <c r="CC74" s="302" t="e">
        <f t="shared" si="0"/>
        <v>#VALUE!</v>
      </c>
      <c r="CD74" s="302">
        <f t="shared" si="1"/>
        <v>0</v>
      </c>
      <c r="CE74" s="302">
        <f>IF(CD74=0,0,SUM(CC75:$CC$170))</f>
        <v>0</v>
      </c>
      <c r="CF74" s="47"/>
      <c r="CG74" s="306">
        <f>SUM(CG73+1)</f>
        <v>4</v>
      </c>
      <c r="CH74" s="304" t="e">
        <f>IF(CK67-CH70-CH71-CH72-CH73&gt;CK68,CK68,CK67-CH70-CH71-CH72-CH73)</f>
        <v>#VALUE!</v>
      </c>
      <c r="CI74" s="307">
        <f t="shared" si="9"/>
        <v>0</v>
      </c>
      <c r="CJ74" s="302" t="e">
        <f t="shared" si="2"/>
        <v>#VALUE!</v>
      </c>
      <c r="CK74" s="302">
        <f t="shared" si="3"/>
        <v>0</v>
      </c>
      <c r="CL74" s="302">
        <f>IF(CK74=0,0,SUM(CJ75:CJ$170))</f>
        <v>0</v>
      </c>
      <c r="CM74" s="47"/>
      <c r="CN74" s="306">
        <f>SUM(CN73+1)</f>
        <v>4</v>
      </c>
      <c r="CO74" s="304" t="e">
        <f>IF(CR67-CO70-CO71-CO72-CO73&gt;CR68,CR68,CR67-CO70-CO71-CO72-CO73)</f>
        <v>#VALUE!</v>
      </c>
      <c r="CP74" s="177">
        <f t="shared" si="10"/>
        <v>0</v>
      </c>
      <c r="CQ74" s="302" t="e">
        <f t="shared" si="4"/>
        <v>#VALUE!</v>
      </c>
      <c r="CR74" s="302">
        <f t="shared" si="5"/>
        <v>0</v>
      </c>
      <c r="CS74" s="305">
        <f>IF(CR74=0,0,SUM(CQ75:CQ$170))</f>
        <v>0</v>
      </c>
      <c r="CT74" s="177">
        <f t="shared" si="14"/>
        <v>0</v>
      </c>
      <c r="CU74" s="302" t="e">
        <f>IF(CQ74&gt;0,0,IF(CV67-CU70-CU71-CU72-CU73&gt;CV68,CV68,CV67-CU70-CU71-CU72-CU73))</f>
        <v>#VALUE!</v>
      </c>
      <c r="CV74" s="305" t="e">
        <f>IF(CU74=0,0,SUM(CU75:$CU$170))</f>
        <v>#VALUE!</v>
      </c>
      <c r="CW74" s="305" t="e">
        <f t="shared" si="15"/>
        <v>#VALUE!</v>
      </c>
      <c r="CX74" s="308"/>
      <c r="CY74" s="306">
        <f>SUM(CY73+1)</f>
        <v>4</v>
      </c>
      <c r="CZ74" s="304" t="e">
        <f>IF(DC67-CZ70-CZ71-CZ72-CZ73&gt;DC68,DC68,DC67-CZ70-CZ71-CZ72-CZ73)</f>
        <v>#VALUE!</v>
      </c>
      <c r="DA74" s="177">
        <f t="shared" si="11"/>
        <v>0</v>
      </c>
      <c r="DB74" s="302" t="e">
        <f t="shared" si="6"/>
        <v>#VALUE!</v>
      </c>
      <c r="DC74" s="302">
        <f t="shared" si="7"/>
        <v>0</v>
      </c>
      <c r="DD74" s="305">
        <f>IF(DC74=0,0,SUM(DB75:DB$170))</f>
        <v>0</v>
      </c>
      <c r="DE74" s="177">
        <f t="shared" si="17"/>
        <v>0</v>
      </c>
      <c r="DF74" s="302" t="e">
        <f>IF(DB74&gt;0,0,IF(DG67-DF70-DF71-DF72-DF73&gt;DG68,DG68,DG67-DF70-DF71-DF72-DF73))</f>
        <v>#VALUE!</v>
      </c>
      <c r="DG74" s="305" t="e">
        <f>IF(DF74=0,0,SUM(DF75:$DF$170))</f>
        <v>#VALUE!</v>
      </c>
      <c r="DH74" s="305" t="e">
        <f t="shared" si="18"/>
        <v>#VALUE!</v>
      </c>
    </row>
    <row r="75" spans="1:112" s="301" customFormat="1" ht="17.100000000000001" customHeight="1" x14ac:dyDescent="0.15">
      <c r="A75" s="182"/>
      <c r="B75" s="182"/>
      <c r="C75" s="182"/>
      <c r="D75" s="182"/>
      <c r="E75" s="182"/>
      <c r="F75" s="182"/>
      <c r="G75" s="182"/>
      <c r="H75" s="182"/>
      <c r="I75" s="182"/>
      <c r="J75" s="182"/>
      <c r="K75" s="182"/>
      <c r="L75" s="182"/>
      <c r="M75" s="182"/>
      <c r="N75" s="182"/>
      <c r="O75" s="182"/>
      <c r="P75" s="182"/>
      <c r="Q75" s="182"/>
      <c r="R75" s="182"/>
      <c r="S75" s="182"/>
      <c r="T75" s="182"/>
      <c r="U75" s="182"/>
      <c r="V75" s="182"/>
      <c r="W75" s="182"/>
      <c r="X75" s="182"/>
      <c r="Y75" s="182"/>
      <c r="Z75" s="182"/>
      <c r="AA75" s="182"/>
      <c r="AB75" s="182"/>
      <c r="AC75" s="182"/>
      <c r="AD75" s="182"/>
      <c r="AE75" s="182"/>
      <c r="AF75" s="182"/>
      <c r="AG75" s="182"/>
      <c r="AH75" s="182"/>
      <c r="AI75" s="182"/>
      <c r="AJ75" s="182"/>
      <c r="AK75" s="182"/>
      <c r="AL75" s="182"/>
      <c r="AM75" s="182"/>
      <c r="AN75" s="182"/>
      <c r="AO75" s="182"/>
      <c r="AP75" s="182"/>
      <c r="AQ75" s="182"/>
      <c r="AR75" s="182"/>
      <c r="AS75" s="182"/>
      <c r="AT75" s="182"/>
      <c r="AU75" s="182"/>
      <c r="AV75" s="182"/>
      <c r="AW75" s="182"/>
      <c r="AX75" s="182"/>
      <c r="AY75" s="182"/>
      <c r="AZ75" s="182"/>
      <c r="BA75" s="182"/>
      <c r="BB75" s="182"/>
      <c r="BC75" s="182"/>
      <c r="BD75" s="182"/>
      <c r="BE75" s="182"/>
      <c r="BF75" s="182"/>
      <c r="BG75" s="182"/>
      <c r="BH75" s="182"/>
      <c r="BI75" s="182"/>
      <c r="BJ75" s="182"/>
      <c r="BK75" s="182"/>
      <c r="BL75" s="182"/>
      <c r="BM75" s="182"/>
      <c r="BN75" s="182"/>
      <c r="BO75" s="182"/>
      <c r="BP75" s="182"/>
      <c r="BQ75" s="182"/>
      <c r="BR75" s="182"/>
      <c r="BS75" s="34"/>
      <c r="BT75" s="182"/>
      <c r="BU75" s="182"/>
      <c r="BV75" s="23">
        <v>9</v>
      </c>
      <c r="BW75" s="24">
        <v>0.112</v>
      </c>
      <c r="BX75" s="24">
        <v>0.111</v>
      </c>
      <c r="BY75" s="308"/>
      <c r="BZ75" s="306">
        <f>SUM(BZ74+1)</f>
        <v>5</v>
      </c>
      <c r="CA75" s="304" t="e">
        <f>IF(CD67-CA70-CA71-CA72-CA73-CA74&gt;CD68,CD68,CD67-CA70-CA71-CA72-CA73-CA74)</f>
        <v>#VALUE!</v>
      </c>
      <c r="CB75" s="307">
        <f t="shared" si="8"/>
        <v>0</v>
      </c>
      <c r="CC75" s="302" t="e">
        <f t="shared" si="0"/>
        <v>#VALUE!</v>
      </c>
      <c r="CD75" s="302">
        <f t="shared" si="1"/>
        <v>1</v>
      </c>
      <c r="CE75" s="302" t="e">
        <f>IF(CD75=0,0,SUM(CC76:$CC$170))</f>
        <v>#VALUE!</v>
      </c>
      <c r="CF75" s="47"/>
      <c r="CG75" s="306">
        <f>SUM(CG74+1)</f>
        <v>5</v>
      </c>
      <c r="CH75" s="304" t="e">
        <f>IF(CK67-CH70-CH71-CH72-CH73-CH74&gt;CK68,CK68,CK67-CH70-CH71-CH72-CH73-CH74)</f>
        <v>#VALUE!</v>
      </c>
      <c r="CI75" s="307">
        <f t="shared" si="9"/>
        <v>0</v>
      </c>
      <c r="CJ75" s="302" t="e">
        <f t="shared" si="2"/>
        <v>#VALUE!</v>
      </c>
      <c r="CK75" s="302">
        <f t="shared" si="3"/>
        <v>1</v>
      </c>
      <c r="CL75" s="302" t="e">
        <f>IF(CK75=0,0,SUM(CJ76:CJ$170))</f>
        <v>#VALUE!</v>
      </c>
      <c r="CM75" s="47"/>
      <c r="CN75" s="306">
        <f>SUM(CN74+1)</f>
        <v>5</v>
      </c>
      <c r="CO75" s="304" t="e">
        <f>IF(CR67-CO70-CO71-CO72-CO73-CO74&gt;CR68,CR68,CR67-CO70-CO71-CO72-CO73-CO74)</f>
        <v>#VALUE!</v>
      </c>
      <c r="CP75" s="177">
        <f t="shared" si="10"/>
        <v>0</v>
      </c>
      <c r="CQ75" s="302" t="e">
        <f t="shared" si="4"/>
        <v>#VALUE!</v>
      </c>
      <c r="CR75" s="302">
        <f t="shared" si="5"/>
        <v>1</v>
      </c>
      <c r="CS75" s="305" t="e">
        <f>IF(CR75=0,0,SUM(CQ76:CQ$170))</f>
        <v>#VALUE!</v>
      </c>
      <c r="CT75" s="177">
        <f t="shared" si="14"/>
        <v>0</v>
      </c>
      <c r="CU75" s="302" t="e">
        <f>IF(CQ75&gt;0,0,IF(CV67-CU70-CU71-CU72-CU73-CU74&gt;CV68,CV68,CV67-CU70-CU71-CU72-CU73-CU74))</f>
        <v>#VALUE!</v>
      </c>
      <c r="CV75" s="305" t="e">
        <f>IF(CU75=0,0,SUM(CU76:$CU$170))</f>
        <v>#VALUE!</v>
      </c>
      <c r="CW75" s="305" t="e">
        <f t="shared" si="15"/>
        <v>#VALUE!</v>
      </c>
      <c r="CX75" s="308"/>
      <c r="CY75" s="306">
        <f>SUM(CY74+1)</f>
        <v>5</v>
      </c>
      <c r="CZ75" s="304" t="e">
        <f>IF(DC67-CZ70-CZ71-CZ72-CZ73-CZ74&gt;DC68,DC68,DC67-CZ70-CZ71-CZ72-CZ73-CZ74)</f>
        <v>#VALUE!</v>
      </c>
      <c r="DA75" s="177">
        <f t="shared" si="11"/>
        <v>0</v>
      </c>
      <c r="DB75" s="302" t="e">
        <f t="shared" si="6"/>
        <v>#VALUE!</v>
      </c>
      <c r="DC75" s="302">
        <f t="shared" si="7"/>
        <v>1</v>
      </c>
      <c r="DD75" s="305" t="e">
        <f>IF(DC75=0,0,SUM(DB76:DB$170))</f>
        <v>#VALUE!</v>
      </c>
      <c r="DE75" s="177">
        <f t="shared" si="17"/>
        <v>0</v>
      </c>
      <c r="DF75" s="302" t="e">
        <f>IF(DB75&gt;0,0,IF(DG67-DF70-DF71-DF72-DF73-DF74&gt;DG68,DG68,DG67-DF70-DF71-DF72-DF73-DF74))</f>
        <v>#VALUE!</v>
      </c>
      <c r="DG75" s="305" t="e">
        <f>IF(DF75=0,0,SUM(DF76:$DF$170))</f>
        <v>#VALUE!</v>
      </c>
      <c r="DH75" s="305" t="e">
        <f t="shared" si="18"/>
        <v>#VALUE!</v>
      </c>
    </row>
    <row r="76" spans="1:112" s="301" customFormat="1" ht="17.100000000000001" customHeight="1" x14ac:dyDescent="0.15">
      <c r="A76" s="182"/>
      <c r="B76" s="182"/>
      <c r="C76" s="182"/>
      <c r="D76" s="182"/>
      <c r="E76" s="182"/>
      <c r="F76" s="182"/>
      <c r="G76" s="182"/>
      <c r="H76" s="182"/>
      <c r="I76" s="182"/>
      <c r="J76" s="182"/>
      <c r="K76" s="182"/>
      <c r="L76" s="182"/>
      <c r="M76" s="182"/>
      <c r="N76" s="182"/>
      <c r="O76" s="182"/>
      <c r="P76" s="182"/>
      <c r="Q76" s="182"/>
      <c r="R76" s="182"/>
      <c r="S76" s="182"/>
      <c r="T76" s="182"/>
      <c r="U76" s="182"/>
      <c r="V76" s="182"/>
      <c r="W76" s="182"/>
      <c r="X76" s="182"/>
      <c r="Y76" s="182"/>
      <c r="Z76" s="182"/>
      <c r="AA76" s="182"/>
      <c r="AB76" s="182"/>
      <c r="AC76" s="182"/>
      <c r="AD76" s="182"/>
      <c r="AE76" s="182"/>
      <c r="AF76" s="182"/>
      <c r="AG76" s="182"/>
      <c r="AH76" s="182"/>
      <c r="AI76" s="182"/>
      <c r="AJ76" s="182"/>
      <c r="AK76" s="182"/>
      <c r="AL76" s="182"/>
      <c r="AM76" s="182"/>
      <c r="AN76" s="182"/>
      <c r="AO76" s="182"/>
      <c r="AP76" s="182"/>
      <c r="AQ76" s="182"/>
      <c r="AR76" s="182"/>
      <c r="AS76" s="182"/>
      <c r="AT76" s="182"/>
      <c r="AU76" s="182"/>
      <c r="AV76" s="182"/>
      <c r="AW76" s="182"/>
      <c r="AX76" s="182"/>
      <c r="AY76" s="182"/>
      <c r="AZ76" s="182"/>
      <c r="BA76" s="182"/>
      <c r="BB76" s="182"/>
      <c r="BC76" s="182"/>
      <c r="BD76" s="182"/>
      <c r="BE76" s="182"/>
      <c r="BF76" s="182"/>
      <c r="BG76" s="182"/>
      <c r="BH76" s="182"/>
      <c r="BI76" s="182"/>
      <c r="BJ76" s="182"/>
      <c r="BK76" s="182"/>
      <c r="BL76" s="182"/>
      <c r="BM76" s="182"/>
      <c r="BN76" s="182"/>
      <c r="BO76" s="182"/>
      <c r="BP76" s="182"/>
      <c r="BQ76" s="182"/>
      <c r="BR76" s="182"/>
      <c r="BS76" s="34"/>
      <c r="BT76" s="182"/>
      <c r="BU76" s="182"/>
      <c r="BV76" s="23">
        <v>10</v>
      </c>
      <c r="BW76" s="24">
        <v>0.1</v>
      </c>
      <c r="BX76" s="24">
        <v>0.1</v>
      </c>
      <c r="BY76" s="308"/>
      <c r="BZ76" s="306">
        <f t="shared" si="12"/>
        <v>6</v>
      </c>
      <c r="CA76" s="304" t="e">
        <f>IF(CD67-CA70-CA71-CA72-CA73-CA74-CA75&gt;CD68,CD68,CD67-CA70-CA71-CA72-CA73-CA74-CA75)</f>
        <v>#VALUE!</v>
      </c>
      <c r="CB76" s="307">
        <f t="shared" si="8"/>
        <v>0</v>
      </c>
      <c r="CC76" s="302" t="e">
        <f t="shared" si="0"/>
        <v>#VALUE!</v>
      </c>
      <c r="CD76" s="302">
        <f t="shared" si="1"/>
        <v>1</v>
      </c>
      <c r="CE76" s="302" t="e">
        <f>IF(CD76=0,0,SUM(CC77:$CC$170))</f>
        <v>#VALUE!</v>
      </c>
      <c r="CF76" s="47"/>
      <c r="CG76" s="306">
        <f t="shared" si="13"/>
        <v>6</v>
      </c>
      <c r="CH76" s="304" t="e">
        <f>IF(CK67-CH70-CH71-CH72-CH73-CH74-CH75&gt;CK68,CK68,CK67-CH70-CH71-CH72-CH73-CH74-CH75)</f>
        <v>#VALUE!</v>
      </c>
      <c r="CI76" s="307">
        <f t="shared" si="9"/>
        <v>0</v>
      </c>
      <c r="CJ76" s="302" t="e">
        <f t="shared" si="2"/>
        <v>#VALUE!</v>
      </c>
      <c r="CK76" s="302">
        <f t="shared" si="3"/>
        <v>1</v>
      </c>
      <c r="CL76" s="302" t="e">
        <f>IF(CK76=0,0,SUM(CJ77:CJ$170))</f>
        <v>#VALUE!</v>
      </c>
      <c r="CM76" s="47"/>
      <c r="CN76" s="306">
        <f t="shared" ref="CN76:CN82" si="19">SUM(CN75+1)</f>
        <v>6</v>
      </c>
      <c r="CO76" s="304" t="e">
        <f>IF(CR67-CO70-CO71-CO72-CO73-CO74-CO75&gt;CR68,CR68,CR67-CO70-CO71-CO72-CO73-CO74-CO75)</f>
        <v>#VALUE!</v>
      </c>
      <c r="CP76" s="177">
        <f t="shared" si="10"/>
        <v>0</v>
      </c>
      <c r="CQ76" s="302" t="e">
        <f t="shared" si="4"/>
        <v>#VALUE!</v>
      </c>
      <c r="CR76" s="302">
        <f t="shared" si="5"/>
        <v>1</v>
      </c>
      <c r="CS76" s="305" t="e">
        <f>IF(CR76=0,0,SUM(CQ77:CQ$170))</f>
        <v>#VALUE!</v>
      </c>
      <c r="CT76" s="177">
        <f t="shared" si="14"/>
        <v>0</v>
      </c>
      <c r="CU76" s="302" t="e">
        <f>IF(CQ76&gt;0,0,IF(CV67-CU70-CU71-CU72-CU73-CU74-CU75&gt;CV68,CV68,CV67-CU70-CU71-CU72-CU73-CU74-CU75))</f>
        <v>#VALUE!</v>
      </c>
      <c r="CV76" s="305" t="e">
        <f>IF(CU76=0,0,SUM(CU77:$CU$170))</f>
        <v>#VALUE!</v>
      </c>
      <c r="CW76" s="305" t="e">
        <f t="shared" si="15"/>
        <v>#VALUE!</v>
      </c>
      <c r="CX76" s="308"/>
      <c r="CY76" s="306">
        <f t="shared" si="16"/>
        <v>6</v>
      </c>
      <c r="CZ76" s="304" t="e">
        <f>IF(DC67-CZ70-CZ71-CZ72-CZ73-CZ74-CZ75&gt;DC68,DC68,DC67-CZ70-CZ71-CZ72-CZ73-CZ74-CZ75)</f>
        <v>#VALUE!</v>
      </c>
      <c r="DA76" s="177">
        <f t="shared" si="11"/>
        <v>0</v>
      </c>
      <c r="DB76" s="302" t="e">
        <f t="shared" si="6"/>
        <v>#VALUE!</v>
      </c>
      <c r="DC76" s="302">
        <f t="shared" si="7"/>
        <v>1</v>
      </c>
      <c r="DD76" s="305" t="e">
        <f>IF(DC76=0,0,SUM(DB77:DB$170))</f>
        <v>#VALUE!</v>
      </c>
      <c r="DE76" s="177">
        <f t="shared" si="17"/>
        <v>0</v>
      </c>
      <c r="DF76" s="302" t="e">
        <f>IF(DB76&gt;0,0,IF(DG67-DF70-DF71-DF72-DF73-DF74-DF75&gt;DG68,DG68,DG67-DF70-DF71-DF72-DF73-DF74-DF75))</f>
        <v>#VALUE!</v>
      </c>
      <c r="DG76" s="305" t="e">
        <f>IF(DF76=0,0,SUM(DF77:$DF$170))</f>
        <v>#VALUE!</v>
      </c>
      <c r="DH76" s="305" t="e">
        <f t="shared" si="18"/>
        <v>#VALUE!</v>
      </c>
    </row>
    <row r="77" spans="1:112" s="301" customFormat="1" ht="17.100000000000001" customHeight="1" x14ac:dyDescent="0.15">
      <c r="A77" s="182"/>
      <c r="B77" s="182"/>
      <c r="C77" s="182"/>
      <c r="D77" s="182"/>
      <c r="E77" s="182"/>
      <c r="F77" s="182"/>
      <c r="G77" s="182"/>
      <c r="H77" s="182"/>
      <c r="I77" s="182"/>
      <c r="J77" s="182"/>
      <c r="K77" s="182"/>
      <c r="L77" s="182"/>
      <c r="M77" s="182"/>
      <c r="N77" s="182"/>
      <c r="O77" s="182"/>
      <c r="P77" s="182"/>
      <c r="Q77" s="182"/>
      <c r="R77" s="182"/>
      <c r="S77" s="182"/>
      <c r="T77" s="182"/>
      <c r="U77" s="182"/>
      <c r="V77" s="182"/>
      <c r="W77" s="182"/>
      <c r="X77" s="182"/>
      <c r="Y77" s="182"/>
      <c r="Z77" s="182"/>
      <c r="AA77" s="182"/>
      <c r="AB77" s="182"/>
      <c r="AC77" s="182"/>
      <c r="AD77" s="182"/>
      <c r="AE77" s="182"/>
      <c r="AF77" s="182"/>
      <c r="AG77" s="182"/>
      <c r="AH77" s="182"/>
      <c r="AI77" s="182"/>
      <c r="AJ77" s="182"/>
      <c r="AK77" s="182"/>
      <c r="AL77" s="182"/>
      <c r="AM77" s="182"/>
      <c r="AN77" s="182"/>
      <c r="AO77" s="182"/>
      <c r="AP77" s="182"/>
      <c r="AQ77" s="182"/>
      <c r="AR77" s="182"/>
      <c r="AS77" s="182"/>
      <c r="AT77" s="182"/>
      <c r="AU77" s="182"/>
      <c r="AV77" s="182"/>
      <c r="AW77" s="182"/>
      <c r="AX77" s="182"/>
      <c r="AY77" s="182"/>
      <c r="AZ77" s="182"/>
      <c r="BA77" s="182"/>
      <c r="BB77" s="182"/>
      <c r="BC77" s="182"/>
      <c r="BD77" s="182"/>
      <c r="BE77" s="182"/>
      <c r="BF77" s="182"/>
      <c r="BG77" s="182"/>
      <c r="BH77" s="182"/>
      <c r="BI77" s="182"/>
      <c r="BJ77" s="182"/>
      <c r="BK77" s="182"/>
      <c r="BL77" s="182"/>
      <c r="BM77" s="182"/>
      <c r="BN77" s="182"/>
      <c r="BO77" s="182"/>
      <c r="BP77" s="182"/>
      <c r="BQ77" s="182"/>
      <c r="BR77" s="182"/>
      <c r="BS77" s="34"/>
      <c r="BT77" s="182"/>
      <c r="BU77" s="182"/>
      <c r="BV77" s="23">
        <v>11</v>
      </c>
      <c r="BW77" s="24">
        <v>9.0999999999999998E-2</v>
      </c>
      <c r="BX77" s="24">
        <v>0.09</v>
      </c>
      <c r="BY77" s="308"/>
      <c r="BZ77" s="306">
        <f t="shared" si="12"/>
        <v>7</v>
      </c>
      <c r="CA77" s="304" t="e">
        <f>IF(CD67-CA70-CA71-CA72-CA73-CA74-CA75-CA76&gt;CD68,CD68,CD67-CA70-CA71-CA72-CA73-CA74-CA75-CA76)</f>
        <v>#VALUE!</v>
      </c>
      <c r="CB77" s="307">
        <f t="shared" si="8"/>
        <v>0</v>
      </c>
      <c r="CC77" s="302" t="e">
        <f t="shared" si="0"/>
        <v>#VALUE!</v>
      </c>
      <c r="CD77" s="302">
        <f t="shared" si="1"/>
        <v>1</v>
      </c>
      <c r="CE77" s="302" t="e">
        <f>IF(CD77=0,0,SUM(CC78:$CC$170))</f>
        <v>#VALUE!</v>
      </c>
      <c r="CF77" s="47"/>
      <c r="CG77" s="306">
        <f t="shared" si="13"/>
        <v>7</v>
      </c>
      <c r="CH77" s="304" t="e">
        <f>IF(CK67-CH70-CH71-CH72-CH73-CH74-CH75-CH76&gt;CK68,CK68,CK67-CH70-CH71-CH72-CH73-CH74-CH75-CH76)</f>
        <v>#VALUE!</v>
      </c>
      <c r="CI77" s="307">
        <f t="shared" si="9"/>
        <v>0</v>
      </c>
      <c r="CJ77" s="302" t="e">
        <f t="shared" si="2"/>
        <v>#VALUE!</v>
      </c>
      <c r="CK77" s="302">
        <f t="shared" si="3"/>
        <v>1</v>
      </c>
      <c r="CL77" s="302" t="e">
        <f>IF(CK77=0,0,SUM(CJ78:CJ$170))</f>
        <v>#VALUE!</v>
      </c>
      <c r="CM77" s="47"/>
      <c r="CN77" s="306">
        <f t="shared" si="19"/>
        <v>7</v>
      </c>
      <c r="CO77" s="304" t="e">
        <f>IF(CR67-CO70-CO71-CO72-CO73-CO74-CO75-CO76&gt;CR68,CR68,CR67-CO70-CO71-CO72-CO73-CO74-CO75-CO76)</f>
        <v>#VALUE!</v>
      </c>
      <c r="CP77" s="177">
        <f t="shared" si="10"/>
        <v>0</v>
      </c>
      <c r="CQ77" s="302" t="e">
        <f t="shared" si="4"/>
        <v>#VALUE!</v>
      </c>
      <c r="CR77" s="302">
        <f t="shared" si="5"/>
        <v>1</v>
      </c>
      <c r="CS77" s="305" t="e">
        <f>IF(CR77=0,0,SUM(CQ78:CQ$170))</f>
        <v>#VALUE!</v>
      </c>
      <c r="CT77" s="177">
        <f t="shared" si="14"/>
        <v>0</v>
      </c>
      <c r="CU77" s="302" t="e">
        <f>IF(CQ77&gt;0,0,IF(CV67-CU70-CU71-CU72-CU73-CU74-CU75-CU76&gt;CV68,CV68,CV67-CU70-CU71-CU72-CU73-CU74-CU75-CU76))</f>
        <v>#VALUE!</v>
      </c>
      <c r="CV77" s="305" t="e">
        <f>IF(CU77=0,0,SUM(CU78:$CU$170))</f>
        <v>#VALUE!</v>
      </c>
      <c r="CW77" s="305" t="e">
        <f t="shared" si="15"/>
        <v>#VALUE!</v>
      </c>
      <c r="CX77" s="308"/>
      <c r="CY77" s="306">
        <f t="shared" si="16"/>
        <v>7</v>
      </c>
      <c r="CZ77" s="304" t="e">
        <f>IF(DC67-CZ70-CZ71-CZ72-CZ73-CZ74-CZ75-CZ76&gt;DC68,DC68,DC67-CZ70-CZ71-CZ72-CZ73-CZ74-CZ75-CZ76)</f>
        <v>#VALUE!</v>
      </c>
      <c r="DA77" s="177">
        <f t="shared" si="11"/>
        <v>0</v>
      </c>
      <c r="DB77" s="302" t="e">
        <f t="shared" si="6"/>
        <v>#VALUE!</v>
      </c>
      <c r="DC77" s="302">
        <f t="shared" si="7"/>
        <v>1</v>
      </c>
      <c r="DD77" s="305" t="e">
        <f>IF(DC77=0,0,SUM(DB78:DB$170))</f>
        <v>#VALUE!</v>
      </c>
      <c r="DE77" s="177">
        <f t="shared" si="17"/>
        <v>0</v>
      </c>
      <c r="DF77" s="302" t="e">
        <f>IF(DB77&gt;0,0,IF(DG67-DF70-DF71-DF72-DF73-DF74-DF75-DF76&gt;DG68,DG68,DG67-DF70-DF71-DF72-DF73-DF74-DF75-DF76))</f>
        <v>#VALUE!</v>
      </c>
      <c r="DG77" s="305" t="e">
        <f>IF(DF77=0,0,SUM(DF78:$DF$170))</f>
        <v>#VALUE!</v>
      </c>
      <c r="DH77" s="305" t="e">
        <f t="shared" si="18"/>
        <v>#VALUE!</v>
      </c>
    </row>
    <row r="78" spans="1:112" s="301" customFormat="1" ht="17.100000000000001" customHeight="1" x14ac:dyDescent="0.15">
      <c r="A78" s="182"/>
      <c r="B78" s="182"/>
      <c r="C78" s="182"/>
      <c r="D78" s="182"/>
      <c r="E78" s="182"/>
      <c r="F78" s="182"/>
      <c r="G78" s="182"/>
      <c r="H78" s="182"/>
      <c r="I78" s="182"/>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182"/>
      <c r="AK78" s="182"/>
      <c r="AL78" s="182"/>
      <c r="AM78" s="182"/>
      <c r="AN78" s="182"/>
      <c r="AO78" s="182"/>
      <c r="AP78" s="182"/>
      <c r="AQ78" s="182"/>
      <c r="AR78" s="182"/>
      <c r="AS78" s="182"/>
      <c r="AT78" s="182"/>
      <c r="AU78" s="182"/>
      <c r="AV78" s="182"/>
      <c r="AW78" s="182"/>
      <c r="AX78" s="182"/>
      <c r="AY78" s="182"/>
      <c r="AZ78" s="182"/>
      <c r="BA78" s="182"/>
      <c r="BB78" s="182"/>
      <c r="BC78" s="182"/>
      <c r="BD78" s="182"/>
      <c r="BE78" s="182"/>
      <c r="BF78" s="182"/>
      <c r="BG78" s="182"/>
      <c r="BH78" s="182"/>
      <c r="BI78" s="182"/>
      <c r="BJ78" s="182"/>
      <c r="BK78" s="182"/>
      <c r="BL78" s="182"/>
      <c r="BM78" s="182"/>
      <c r="BN78" s="182"/>
      <c r="BO78" s="182"/>
      <c r="BP78" s="182"/>
      <c r="BQ78" s="182"/>
      <c r="BR78" s="182"/>
      <c r="BS78" s="34"/>
      <c r="BT78" s="182"/>
      <c r="BU78" s="182"/>
      <c r="BV78" s="23">
        <v>12</v>
      </c>
      <c r="BW78" s="24">
        <v>8.4000000000000005E-2</v>
      </c>
      <c r="BX78" s="24">
        <v>8.3000000000000004E-2</v>
      </c>
      <c r="BY78" s="308"/>
      <c r="BZ78" s="306">
        <f t="shared" si="12"/>
        <v>8</v>
      </c>
      <c r="CA78" s="304" t="e">
        <f>IF(CD67-CA70-CA71-CA72-CA73-CA74-CA75-CA76-CA77&gt;CD68,CD68,CD67-CA70-CA71-CA72-CA73-CA74-CA75-CA76-CA77)</f>
        <v>#VALUE!</v>
      </c>
      <c r="CB78" s="307">
        <f t="shared" si="8"/>
        <v>0</v>
      </c>
      <c r="CC78" s="302" t="e">
        <f t="shared" si="0"/>
        <v>#VALUE!</v>
      </c>
      <c r="CD78" s="302">
        <f t="shared" si="1"/>
        <v>1</v>
      </c>
      <c r="CE78" s="302" t="e">
        <f>IF(CD78=0,0,SUM(CC79:$CC$170))</f>
        <v>#VALUE!</v>
      </c>
      <c r="CF78" s="47"/>
      <c r="CG78" s="306">
        <f t="shared" si="13"/>
        <v>8</v>
      </c>
      <c r="CH78" s="304" t="e">
        <f>IF(CK67-CH70-CH71-CH72-CH73-CH74-CH75-CH76-CH77&gt;CK68,CK68,CK67-CH70-CH71-CH72-CH73-CH74-CH75-CH76-CH77)</f>
        <v>#VALUE!</v>
      </c>
      <c r="CI78" s="307">
        <f t="shared" si="9"/>
        <v>0</v>
      </c>
      <c r="CJ78" s="302" t="e">
        <f t="shared" si="2"/>
        <v>#VALUE!</v>
      </c>
      <c r="CK78" s="302">
        <f t="shared" si="3"/>
        <v>1</v>
      </c>
      <c r="CL78" s="302" t="e">
        <f>IF(CK78=0,0,SUM(CJ79:CJ$170))</f>
        <v>#VALUE!</v>
      </c>
      <c r="CM78" s="47"/>
      <c r="CN78" s="306">
        <f t="shared" si="19"/>
        <v>8</v>
      </c>
      <c r="CO78" s="304" t="e">
        <f>IF(CR67-CO70-CO71-CO72-CO73-CO74-CO75-CO76-CO77&gt;CR68,CR68,CR67-CO70-CO71-CO72-CO73-CO74-CO75-CO76-CO77)</f>
        <v>#VALUE!</v>
      </c>
      <c r="CP78" s="177">
        <f t="shared" si="10"/>
        <v>0</v>
      </c>
      <c r="CQ78" s="302" t="e">
        <f t="shared" si="4"/>
        <v>#VALUE!</v>
      </c>
      <c r="CR78" s="302">
        <f t="shared" si="5"/>
        <v>1</v>
      </c>
      <c r="CS78" s="305" t="e">
        <f>IF(CR78=0,0,SUM(CQ79:CQ$170))</f>
        <v>#VALUE!</v>
      </c>
      <c r="CT78" s="177">
        <f t="shared" si="14"/>
        <v>0</v>
      </c>
      <c r="CU78" s="302" t="e">
        <f>IF(CQ78&gt;0,0,IF(CV67-CU70-CU71-CU72-CU73-CU74-CU75-CU76-CU77&gt;CV68,CV68,CV67-CU70-CU71-CU72-CU73-CU74-CU75-CU76-CU77))</f>
        <v>#VALUE!</v>
      </c>
      <c r="CV78" s="305" t="e">
        <f>IF(CU78=0,0,SUM(CU79:$CU$170))</f>
        <v>#VALUE!</v>
      </c>
      <c r="CW78" s="305" t="e">
        <f t="shared" si="15"/>
        <v>#VALUE!</v>
      </c>
      <c r="CX78" s="308"/>
      <c r="CY78" s="306">
        <f t="shared" si="16"/>
        <v>8</v>
      </c>
      <c r="CZ78" s="304" t="e">
        <f>IF(DC67-CZ70-CZ71-CZ72-CZ73-CZ74-CZ75-CZ76-CZ77&gt;DC68,DC68,DC67-CZ70-CZ71-CZ72-CZ73-CZ74-CZ75-CZ76-CZ77)</f>
        <v>#VALUE!</v>
      </c>
      <c r="DA78" s="177">
        <f t="shared" si="11"/>
        <v>0</v>
      </c>
      <c r="DB78" s="302" t="e">
        <f t="shared" si="6"/>
        <v>#VALUE!</v>
      </c>
      <c r="DC78" s="302">
        <f t="shared" si="7"/>
        <v>1</v>
      </c>
      <c r="DD78" s="305" t="e">
        <f>IF(DC78=0,0,SUM(DB79:DB$170))</f>
        <v>#VALUE!</v>
      </c>
      <c r="DE78" s="177">
        <f t="shared" si="17"/>
        <v>0</v>
      </c>
      <c r="DF78" s="302" t="e">
        <f>IF(DB78&gt;0,0,IF(DG67-DF70-DF71-DF72-DF73-DF74-DF75-DF76-DF77&gt;DG68,DG68,DG67-DF70-DF71-DF72-DF73-DF74-DF75-DF76-DF77))</f>
        <v>#VALUE!</v>
      </c>
      <c r="DG78" s="305" t="e">
        <f>IF(DF78=0,0,SUM(DF79:$DF$170))</f>
        <v>#VALUE!</v>
      </c>
      <c r="DH78" s="305" t="e">
        <f t="shared" si="18"/>
        <v>#VALUE!</v>
      </c>
    </row>
    <row r="79" spans="1:112" s="301" customFormat="1" ht="17.100000000000001" customHeight="1" x14ac:dyDescent="0.15">
      <c r="A79" s="182"/>
      <c r="B79" s="182"/>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182"/>
      <c r="AM79" s="182"/>
      <c r="AN79" s="182"/>
      <c r="AO79" s="182"/>
      <c r="AP79" s="182"/>
      <c r="AQ79" s="182"/>
      <c r="AR79" s="182"/>
      <c r="AS79" s="182"/>
      <c r="AT79" s="182"/>
      <c r="AU79" s="182"/>
      <c r="AV79" s="182"/>
      <c r="AW79" s="182"/>
      <c r="AX79" s="182"/>
      <c r="AY79" s="182"/>
      <c r="AZ79" s="182"/>
      <c r="BA79" s="182"/>
      <c r="BB79" s="182"/>
      <c r="BC79" s="182"/>
      <c r="BD79" s="182"/>
      <c r="BE79" s="182"/>
      <c r="BF79" s="182"/>
      <c r="BG79" s="182"/>
      <c r="BH79" s="182"/>
      <c r="BI79" s="182"/>
      <c r="BJ79" s="182"/>
      <c r="BK79" s="182"/>
      <c r="BL79" s="182"/>
      <c r="BM79" s="182"/>
      <c r="BN79" s="182"/>
      <c r="BO79" s="182"/>
      <c r="BP79" s="182"/>
      <c r="BQ79" s="182"/>
      <c r="BR79" s="182"/>
      <c r="BS79" s="34"/>
      <c r="BT79" s="182"/>
      <c r="BU79" s="182"/>
      <c r="BV79" s="23">
        <v>13</v>
      </c>
      <c r="BW79" s="24">
        <v>7.6999999999999999E-2</v>
      </c>
      <c r="BX79" s="24">
        <v>7.5999999999999998E-2</v>
      </c>
      <c r="BY79" s="308"/>
      <c r="BZ79" s="306">
        <f t="shared" si="12"/>
        <v>9</v>
      </c>
      <c r="CA79" s="304" t="e">
        <f>IF(CD67-CA70-CA71-CA72-CA73-CA74-CA75-CA76-CA77-CA78&gt;CD68,CD68,CD67-CA70-CA71-CA72-CA73-CA74-CA75-CA76-CA77-CA78)</f>
        <v>#VALUE!</v>
      </c>
      <c r="CB79" s="307">
        <f t="shared" si="8"/>
        <v>0</v>
      </c>
      <c r="CC79" s="302" t="e">
        <f t="shared" si="0"/>
        <v>#VALUE!</v>
      </c>
      <c r="CD79" s="302">
        <f t="shared" si="1"/>
        <v>1</v>
      </c>
      <c r="CE79" s="302" t="e">
        <f>IF(CD79=0,0,SUM(CC80:$CC$170))</f>
        <v>#VALUE!</v>
      </c>
      <c r="CF79" s="47"/>
      <c r="CG79" s="306">
        <f t="shared" si="13"/>
        <v>9</v>
      </c>
      <c r="CH79" s="304" t="e">
        <f>IF(CK67-CH70-CH71-CH72-CH73-CH74-CH75-CH76-CH77-CH78&gt;CK68,CK68,CK67-CH70-CH71-CH72-CH73-CH74-CH75-CH76-CH77-CH78)</f>
        <v>#VALUE!</v>
      </c>
      <c r="CI79" s="307">
        <f t="shared" si="9"/>
        <v>0</v>
      </c>
      <c r="CJ79" s="302" t="e">
        <f t="shared" si="2"/>
        <v>#VALUE!</v>
      </c>
      <c r="CK79" s="302">
        <f t="shared" si="3"/>
        <v>1</v>
      </c>
      <c r="CL79" s="302" t="e">
        <f>IF(CK79=0,0,SUM(CJ80:CJ$170))</f>
        <v>#VALUE!</v>
      </c>
      <c r="CM79" s="47"/>
      <c r="CN79" s="306">
        <f t="shared" si="19"/>
        <v>9</v>
      </c>
      <c r="CO79" s="304" t="e">
        <f>IF(CR67-CO70-CO71-CO72-CO73-CO74-CO75-CO76-CO77-CO78&gt;CR68,CR68,CR67-CO70-CO71-CO72-CO73-CO74-CO75-CO76-CO77-CO78)</f>
        <v>#VALUE!</v>
      </c>
      <c r="CP79" s="177">
        <f t="shared" si="10"/>
        <v>0</v>
      </c>
      <c r="CQ79" s="302" t="e">
        <f t="shared" si="4"/>
        <v>#VALUE!</v>
      </c>
      <c r="CR79" s="302">
        <f t="shared" si="5"/>
        <v>1</v>
      </c>
      <c r="CS79" s="305" t="e">
        <f>IF(CR79=0,0,SUM(CQ80:CQ$170))</f>
        <v>#VALUE!</v>
      </c>
      <c r="CT79" s="177">
        <f t="shared" si="14"/>
        <v>0</v>
      </c>
      <c r="CU79" s="302" t="e">
        <f>IF(CQ79&gt;0,0,IF(CV67-CU70-CU71-CU72-CU73-CU74-CU75-CU76-CU77-CU78&gt;CV68,CV68,CV67-CU70-CU71-CU72-CU73-CU74-CU75-CU76-CU77-CU78))</f>
        <v>#VALUE!</v>
      </c>
      <c r="CV79" s="305" t="e">
        <f>IF(CU79=0,0,SUM(CU80:$CU$170))</f>
        <v>#VALUE!</v>
      </c>
      <c r="CW79" s="305" t="e">
        <f t="shared" si="15"/>
        <v>#VALUE!</v>
      </c>
      <c r="CX79" s="308"/>
      <c r="CY79" s="306">
        <f t="shared" si="16"/>
        <v>9</v>
      </c>
      <c r="CZ79" s="304" t="e">
        <f>IF(DC67-CZ70-CZ71-CZ72-CZ73-CZ74-CZ75-CZ76-CZ77-CZ78&gt;DC68,DC68,DC67-CZ70-CZ71-CZ72-CZ73-CZ74-CZ75-CZ76-CZ77-CZ78)</f>
        <v>#VALUE!</v>
      </c>
      <c r="DA79" s="177">
        <f t="shared" si="11"/>
        <v>0</v>
      </c>
      <c r="DB79" s="302" t="e">
        <f t="shared" si="6"/>
        <v>#VALUE!</v>
      </c>
      <c r="DC79" s="302">
        <f t="shared" si="7"/>
        <v>1</v>
      </c>
      <c r="DD79" s="305" t="e">
        <f>IF(DC79=0,0,SUM(DB80:DB$170))</f>
        <v>#VALUE!</v>
      </c>
      <c r="DE79" s="177">
        <f t="shared" si="17"/>
        <v>0</v>
      </c>
      <c r="DF79" s="302" t="e">
        <f>IF(DB79&gt;0,0,IF(DG67-DF70-DF71-DF72-DF73-DF74-DF75-DF76-DF77-DF78&gt;DG68,DG68,DG67-DF70-DF71-DF72-DF73-DF74-DF75-DF76-DF77-DF78))</f>
        <v>#VALUE!</v>
      </c>
      <c r="DG79" s="305" t="e">
        <f>IF(DF79=0,0,SUM(DF80:$DF$170))</f>
        <v>#VALUE!</v>
      </c>
      <c r="DH79" s="305" t="e">
        <f t="shared" si="18"/>
        <v>#VALUE!</v>
      </c>
    </row>
    <row r="80" spans="1:112" s="301" customFormat="1" ht="17.100000000000001" customHeight="1" x14ac:dyDescent="0.15">
      <c r="A80" s="182"/>
      <c r="B80" s="182"/>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c r="AA80" s="182"/>
      <c r="AB80" s="182"/>
      <c r="AC80" s="182"/>
      <c r="AD80" s="182"/>
      <c r="AE80" s="182"/>
      <c r="AF80" s="182"/>
      <c r="AG80" s="182"/>
      <c r="AH80" s="182"/>
      <c r="AI80" s="182"/>
      <c r="AJ80" s="182"/>
      <c r="AK80" s="182"/>
      <c r="AL80" s="182"/>
      <c r="AM80" s="182"/>
      <c r="AN80" s="182"/>
      <c r="AO80" s="182"/>
      <c r="AP80" s="182"/>
      <c r="AQ80" s="182"/>
      <c r="AR80" s="182"/>
      <c r="AS80" s="182"/>
      <c r="AT80" s="182"/>
      <c r="AU80" s="182"/>
      <c r="AV80" s="182"/>
      <c r="AW80" s="182"/>
      <c r="AX80" s="182"/>
      <c r="AY80" s="182"/>
      <c r="AZ80" s="182"/>
      <c r="BA80" s="182"/>
      <c r="BB80" s="182"/>
      <c r="BC80" s="182"/>
      <c r="BD80" s="182"/>
      <c r="BE80" s="182"/>
      <c r="BF80" s="182"/>
      <c r="BG80" s="182"/>
      <c r="BH80" s="182"/>
      <c r="BI80" s="182"/>
      <c r="BJ80" s="182"/>
      <c r="BK80" s="182"/>
      <c r="BL80" s="182"/>
      <c r="BM80" s="182"/>
      <c r="BN80" s="182"/>
      <c r="BO80" s="182"/>
      <c r="BP80" s="182"/>
      <c r="BQ80" s="182"/>
      <c r="BR80" s="182"/>
      <c r="BS80" s="34"/>
      <c r="BT80" s="182"/>
      <c r="BU80" s="182"/>
      <c r="BV80" s="23">
        <v>14</v>
      </c>
      <c r="BW80" s="24">
        <v>7.1999999999999995E-2</v>
      </c>
      <c r="BX80" s="24">
        <v>7.0999999999999994E-2</v>
      </c>
      <c r="BY80" s="308"/>
      <c r="BZ80" s="306">
        <f t="shared" si="12"/>
        <v>10</v>
      </c>
      <c r="CA80" s="304" t="e">
        <f>IF(CD67-CA70-CA71-CA72-CA73-CA74-CA75-CA76-CA77-CA78-CA79&gt;CD68,CD68,CD67-CA70-CA71-CA72-CA73-CA74-CA75-CA76-CA77-CA78-CA79)</f>
        <v>#VALUE!</v>
      </c>
      <c r="CB80" s="307">
        <f t="shared" si="8"/>
        <v>0</v>
      </c>
      <c r="CC80" s="302" t="e">
        <f t="shared" si="0"/>
        <v>#VALUE!</v>
      </c>
      <c r="CD80" s="302">
        <f t="shared" si="1"/>
        <v>1</v>
      </c>
      <c r="CE80" s="302" t="e">
        <f>IF(CD80=0,0,SUM(CC81:$CC$170))</f>
        <v>#VALUE!</v>
      </c>
      <c r="CF80" s="47"/>
      <c r="CG80" s="306">
        <f t="shared" si="13"/>
        <v>10</v>
      </c>
      <c r="CH80" s="304" t="e">
        <f>IF(CK67-CH70-CH71-CH72-CH73-CH74-CH75-CH76-CH77-CH78-CH79&gt;CK68,CK68,CK67-CH70-CH71-CH72-CH73-CH74-CH75-CH76-CH77-CH78-CH79)</f>
        <v>#VALUE!</v>
      </c>
      <c r="CI80" s="307">
        <f t="shared" si="9"/>
        <v>0</v>
      </c>
      <c r="CJ80" s="302" t="e">
        <f t="shared" si="2"/>
        <v>#VALUE!</v>
      </c>
      <c r="CK80" s="302">
        <f t="shared" si="3"/>
        <v>1</v>
      </c>
      <c r="CL80" s="302" t="e">
        <f>IF(CK80=0,0,SUM(CJ81:CJ$170))</f>
        <v>#VALUE!</v>
      </c>
      <c r="CM80" s="47"/>
      <c r="CN80" s="306">
        <f t="shared" si="19"/>
        <v>10</v>
      </c>
      <c r="CO80" s="304" t="e">
        <f>IF(CR67-CO70-CO71-CO72-CO73-CO74-CO75-CO76-CO77-CO78-CO79&gt;CR68,CR68,CR67-CO70-CO71-CO72-CO73-CO74-CO75-CO76-CO77-CO78-CO79)</f>
        <v>#VALUE!</v>
      </c>
      <c r="CP80" s="177">
        <f t="shared" si="10"/>
        <v>0</v>
      </c>
      <c r="CQ80" s="302" t="e">
        <f t="shared" si="4"/>
        <v>#VALUE!</v>
      </c>
      <c r="CR80" s="302">
        <f t="shared" si="5"/>
        <v>1</v>
      </c>
      <c r="CS80" s="305" t="e">
        <f>IF(CR80=0,0,SUM(CQ81:CQ$170))</f>
        <v>#VALUE!</v>
      </c>
      <c r="CT80" s="177">
        <f t="shared" si="14"/>
        <v>0</v>
      </c>
      <c r="CU80" s="302" t="e">
        <f>IF(CQ80&gt;0,0,IF(CV67-CU70-CU71-CU72-CU73-CU74-CU75-CU76-CU77-CU78-CU79&gt;CV68,CV68,CV67-CU70-CU71-CU72-CU73-CU74-CU75-CU76-CU77-CU78-CU79))</f>
        <v>#VALUE!</v>
      </c>
      <c r="CV80" s="305" t="e">
        <f>IF(CU80=0,0,SUM(CU81:$CU$170))</f>
        <v>#VALUE!</v>
      </c>
      <c r="CW80" s="305" t="e">
        <f t="shared" si="15"/>
        <v>#VALUE!</v>
      </c>
      <c r="CX80" s="308"/>
      <c r="CY80" s="306">
        <f t="shared" si="16"/>
        <v>10</v>
      </c>
      <c r="CZ80" s="304" t="e">
        <f>IF(DC67-CZ70-CZ71-CZ72-CZ73-CZ74-CZ75-CZ76-CZ77-CZ78-CZ79&gt;DC68,DC68,DC67-CZ70-CZ71-CZ72-CZ73-CZ74-CZ75-CZ76-CZ77-CZ78-CZ79)</f>
        <v>#VALUE!</v>
      </c>
      <c r="DA80" s="177">
        <f t="shared" si="11"/>
        <v>0</v>
      </c>
      <c r="DB80" s="302" t="e">
        <f t="shared" si="6"/>
        <v>#VALUE!</v>
      </c>
      <c r="DC80" s="302">
        <f t="shared" si="7"/>
        <v>1</v>
      </c>
      <c r="DD80" s="305" t="e">
        <f>IF(DC80=0,0,SUM(DB81:DB$170))</f>
        <v>#VALUE!</v>
      </c>
      <c r="DE80" s="177">
        <f t="shared" si="17"/>
        <v>0</v>
      </c>
      <c r="DF80" s="302" t="e">
        <f>IF(DB80&gt;0,0,IF(DG67-DF70-DF71-DF72-DF73-DF74-DF75-DF76-DF77-DF78-DF79&gt;DG68,DG68,DG67-DF70-DF71-DF72-DF73-DF74-DF75-DF76-DF77-DF78-DF79))</f>
        <v>#VALUE!</v>
      </c>
      <c r="DG80" s="305" t="e">
        <f>IF(DF80=0,0,SUM(DF81:$DF$170))</f>
        <v>#VALUE!</v>
      </c>
      <c r="DH80" s="305" t="e">
        <f t="shared" si="18"/>
        <v>#VALUE!</v>
      </c>
    </row>
    <row r="81" spans="1:112" s="301" customFormat="1" ht="17.100000000000001" customHeight="1" x14ac:dyDescent="0.15">
      <c r="A81" s="182"/>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2"/>
      <c r="AN81" s="182"/>
      <c r="AO81" s="182"/>
      <c r="AP81" s="182"/>
      <c r="AQ81" s="182"/>
      <c r="AR81" s="182"/>
      <c r="AS81" s="182"/>
      <c r="AT81" s="182"/>
      <c r="AU81" s="182"/>
      <c r="AV81" s="182"/>
      <c r="AW81" s="182"/>
      <c r="AX81" s="182"/>
      <c r="AY81" s="182"/>
      <c r="AZ81" s="182"/>
      <c r="BA81" s="182"/>
      <c r="BB81" s="182"/>
      <c r="BC81" s="182"/>
      <c r="BD81" s="182"/>
      <c r="BE81" s="182"/>
      <c r="BF81" s="182"/>
      <c r="BG81" s="182"/>
      <c r="BH81" s="182"/>
      <c r="BI81" s="182"/>
      <c r="BJ81" s="182"/>
      <c r="BK81" s="182"/>
      <c r="BL81" s="182"/>
      <c r="BM81" s="182"/>
      <c r="BN81" s="182"/>
      <c r="BO81" s="182"/>
      <c r="BP81" s="182"/>
      <c r="BQ81" s="182"/>
      <c r="BR81" s="182"/>
      <c r="BS81" s="34"/>
      <c r="BT81" s="182"/>
      <c r="BU81" s="182"/>
      <c r="BV81" s="23">
        <v>15</v>
      </c>
      <c r="BW81" s="24">
        <v>6.7000000000000004E-2</v>
      </c>
      <c r="BX81" s="24">
        <v>6.6000000000000003E-2</v>
      </c>
      <c r="BY81" s="308"/>
      <c r="BZ81" s="306">
        <f t="shared" si="12"/>
        <v>11</v>
      </c>
      <c r="CA81" s="304" t="e">
        <f>IF(CD67-CA70-CA71-CA72-CA73-CA74-CA75-CA76-CA77-CA78-CA79-CA80&gt;CD68,CD68,CD67-CA70-CA71-CA72-CA73-CA74-CA75-CA76-CA77-CA78-CA79-CA80)</f>
        <v>#VALUE!</v>
      </c>
      <c r="CB81" s="307">
        <f t="shared" si="8"/>
        <v>0</v>
      </c>
      <c r="CC81" s="302" t="e">
        <f t="shared" si="0"/>
        <v>#VALUE!</v>
      </c>
      <c r="CD81" s="302">
        <f t="shared" si="1"/>
        <v>1</v>
      </c>
      <c r="CE81" s="302" t="e">
        <f>IF(CD81=0,0,SUM(CC82:$CC$170))</f>
        <v>#VALUE!</v>
      </c>
      <c r="CF81" s="47"/>
      <c r="CG81" s="306">
        <f t="shared" si="13"/>
        <v>11</v>
      </c>
      <c r="CH81" s="304" t="e">
        <f>IF(CK67-CH70-CH71-CH72-CH73-CH74-CH75-CH76-CH77-CH78-CH79-CH80&gt;CK68,CK68,CK67-CH70-CH71-CH72-CH73-CH74-CH75-CH76-CH77-CH78-CH79-CH80)</f>
        <v>#VALUE!</v>
      </c>
      <c r="CI81" s="307">
        <f t="shared" si="9"/>
        <v>0</v>
      </c>
      <c r="CJ81" s="302" t="e">
        <f t="shared" si="2"/>
        <v>#VALUE!</v>
      </c>
      <c r="CK81" s="302">
        <f t="shared" si="3"/>
        <v>1</v>
      </c>
      <c r="CL81" s="302" t="e">
        <f>IF(CK81=0,0,SUM(CJ82:CJ$170))</f>
        <v>#VALUE!</v>
      </c>
      <c r="CM81" s="47"/>
      <c r="CN81" s="306">
        <f t="shared" si="19"/>
        <v>11</v>
      </c>
      <c r="CO81" s="304" t="e">
        <f>IF(CR67-CO70-CO71-CO72-CO73-CO74-CO75-CO76-CO77-CO78-CO79-CO80&gt;CR68,CR68,CR67-CO70-CO71-CO72-CO73-CO74-CO75-CO76-CO77-CO78-CO79-CO80)</f>
        <v>#VALUE!</v>
      </c>
      <c r="CP81" s="177">
        <f t="shared" si="10"/>
        <v>0</v>
      </c>
      <c r="CQ81" s="302" t="e">
        <f t="shared" si="4"/>
        <v>#VALUE!</v>
      </c>
      <c r="CR81" s="302">
        <f t="shared" si="5"/>
        <v>1</v>
      </c>
      <c r="CS81" s="305" t="e">
        <f>IF(CR81=0,0,SUM(CQ82:CQ$170))</f>
        <v>#VALUE!</v>
      </c>
      <c r="CT81" s="177">
        <f t="shared" si="14"/>
        <v>0</v>
      </c>
      <c r="CU81" s="302" t="e">
        <f>IF(CQ81&gt;0,0,IF(CV67-CU70-CU71-CU72-CU73-CU74-CU75-CU76-CU77-CU78-CU79-CU80&gt;CV68,CV68,CV67-CU70-CU71-CU72-CU73-CU74-CU75-CU76-CU77-CU78-CU79-CU80))</f>
        <v>#VALUE!</v>
      </c>
      <c r="CV81" s="305" t="e">
        <f>IF(CU81=0,0,SUM(CU82:$CU$170))</f>
        <v>#VALUE!</v>
      </c>
      <c r="CW81" s="305" t="e">
        <f t="shared" si="15"/>
        <v>#VALUE!</v>
      </c>
      <c r="CX81" s="308"/>
      <c r="CY81" s="306">
        <f t="shared" si="16"/>
        <v>11</v>
      </c>
      <c r="CZ81" s="304" t="e">
        <f>IF(DC67-CZ70-CZ71-CZ72-CZ73-CZ74-CZ75-CZ76-CZ77-CZ78-CZ79-CZ80&gt;DC68,DC68,DC67-CZ70-CZ71-CZ72-CZ73-CZ74-CZ75-CZ76-CZ77-CZ78-CZ79-CZ80)</f>
        <v>#VALUE!</v>
      </c>
      <c r="DA81" s="177">
        <f t="shared" si="11"/>
        <v>0</v>
      </c>
      <c r="DB81" s="302" t="e">
        <f t="shared" si="6"/>
        <v>#VALUE!</v>
      </c>
      <c r="DC81" s="302">
        <f t="shared" si="7"/>
        <v>1</v>
      </c>
      <c r="DD81" s="305" t="e">
        <f>IF(DC81=0,0,SUM(DB82:DB$170))</f>
        <v>#VALUE!</v>
      </c>
      <c r="DE81" s="177">
        <f t="shared" si="17"/>
        <v>0</v>
      </c>
      <c r="DF81" s="302" t="e">
        <f>IF(DB81&gt;0,0,IF(DG67-DF70-DF71-DF72-DF73-DF74-DF75-DF76-DF77-DF78-DF79-DF80&gt;DG68,DG68,DG67-DF70-DF71-DF72-DF73-DF74-DF75-DF76-DF77-DF78-DF79-DF80))</f>
        <v>#VALUE!</v>
      </c>
      <c r="DG81" s="305" t="e">
        <f>IF(DF81=0,0,SUM(DF82:$DF$170))</f>
        <v>#VALUE!</v>
      </c>
      <c r="DH81" s="305" t="e">
        <f t="shared" si="18"/>
        <v>#VALUE!</v>
      </c>
    </row>
    <row r="82" spans="1:112" s="301" customFormat="1" ht="17.100000000000001" customHeight="1" x14ac:dyDescent="0.15">
      <c r="A82" s="182"/>
      <c r="B82" s="182"/>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c r="AK82" s="182"/>
      <c r="AL82" s="182"/>
      <c r="AM82" s="182"/>
      <c r="AN82" s="182"/>
      <c r="AO82" s="182"/>
      <c r="AP82" s="182"/>
      <c r="AQ82" s="182"/>
      <c r="AR82" s="182"/>
      <c r="AS82" s="182"/>
      <c r="AT82" s="182"/>
      <c r="AU82" s="182"/>
      <c r="AV82" s="182"/>
      <c r="AW82" s="182"/>
      <c r="AX82" s="182"/>
      <c r="AY82" s="182"/>
      <c r="AZ82" s="182"/>
      <c r="BA82" s="182"/>
      <c r="BB82" s="182"/>
      <c r="BC82" s="182"/>
      <c r="BD82" s="182"/>
      <c r="BE82" s="182"/>
      <c r="BF82" s="182"/>
      <c r="BG82" s="182"/>
      <c r="BH82" s="182"/>
      <c r="BI82" s="182"/>
      <c r="BJ82" s="182"/>
      <c r="BK82" s="182"/>
      <c r="BL82" s="182"/>
      <c r="BM82" s="182"/>
      <c r="BN82" s="182"/>
      <c r="BO82" s="182"/>
      <c r="BP82" s="182"/>
      <c r="BQ82" s="182"/>
      <c r="BR82" s="182"/>
      <c r="BS82" s="34"/>
      <c r="BT82" s="182"/>
      <c r="BU82" s="182"/>
      <c r="BV82" s="23">
        <v>16</v>
      </c>
      <c r="BW82" s="24">
        <v>6.3E-2</v>
      </c>
      <c r="BX82" s="24">
        <v>6.2E-2</v>
      </c>
      <c r="BY82" s="308"/>
      <c r="BZ82" s="306">
        <f t="shared" si="12"/>
        <v>12</v>
      </c>
      <c r="CA82" s="304" t="e">
        <f>IF(CD67-CA70-CA71-CA72-CA73-CA74-CA75-CA76-CA77-CA78-CA79-CA80-CA81&gt;CD68,CD68,CD67-CA70-CA71-CA72-CA73-CA74-CA75-CA76-CA77-CA78-CA79-CA80-CA81)</f>
        <v>#VALUE!</v>
      </c>
      <c r="CB82" s="307">
        <f t="shared" si="8"/>
        <v>0</v>
      </c>
      <c r="CC82" s="302" t="e">
        <f t="shared" si="0"/>
        <v>#VALUE!</v>
      </c>
      <c r="CD82" s="302">
        <f t="shared" si="1"/>
        <v>1</v>
      </c>
      <c r="CE82" s="302" t="e">
        <f>IF(CD82=0,0,SUM(CC83:$CC$170))</f>
        <v>#VALUE!</v>
      </c>
      <c r="CF82" s="47"/>
      <c r="CG82" s="306">
        <f t="shared" si="13"/>
        <v>12</v>
      </c>
      <c r="CH82" s="304" t="e">
        <f>IF(CK67-CH70-CH71-CH72-CH73-CH74-CH75-CH76-CH77-CH78-CH79-CH80-CH81&gt;CK68,CK68,CK67-CH70-CH71-CH72-CH73-CH74-CH75-CH76-CH77-CH78-CH79-CH80-CH81)</f>
        <v>#VALUE!</v>
      </c>
      <c r="CI82" s="307">
        <f t="shared" si="9"/>
        <v>0</v>
      </c>
      <c r="CJ82" s="302" t="e">
        <f t="shared" si="2"/>
        <v>#VALUE!</v>
      </c>
      <c r="CK82" s="302">
        <f t="shared" si="3"/>
        <v>1</v>
      </c>
      <c r="CL82" s="302" t="e">
        <f>IF(CK82=0,0,SUM(CJ83:CJ$170))</f>
        <v>#VALUE!</v>
      </c>
      <c r="CM82" s="47"/>
      <c r="CN82" s="306">
        <f t="shared" si="19"/>
        <v>12</v>
      </c>
      <c r="CO82" s="304" t="e">
        <f>IF(CR67-CO70-CO71-CO72-CO73-CO74-CO75-CO76-CO77-CO78-CO79-CO80-CO81&gt;CR68,CR68,CR67-CO70-CO71-CO72-CO73-CO74-CO75-CO76-CO77-CO78-CO79-CO80-CO81)</f>
        <v>#VALUE!</v>
      </c>
      <c r="CP82" s="177">
        <f t="shared" si="10"/>
        <v>0</v>
      </c>
      <c r="CQ82" s="302" t="e">
        <f t="shared" si="4"/>
        <v>#VALUE!</v>
      </c>
      <c r="CR82" s="302">
        <f t="shared" si="5"/>
        <v>1</v>
      </c>
      <c r="CS82" s="305" t="e">
        <f>IF(CR82=0,0,SUM(CQ83:CQ$170))</f>
        <v>#VALUE!</v>
      </c>
      <c r="CT82" s="177">
        <f t="shared" si="14"/>
        <v>0</v>
      </c>
      <c r="CU82" s="302" t="e">
        <f>IF(CQ82&gt;0,0,IF(CV67-CU70-CU71-CU72-CU73-CU74-CU75-CU76-CU77-CU78-CU79-CU80-CU81&gt;CV68,CV68,CV67-CU70-CU71-CU72-CU73-CU74-CU75-CU76-CU77-CU78-CU79-CU80-CU81))</f>
        <v>#VALUE!</v>
      </c>
      <c r="CV82" s="305" t="e">
        <f>IF(CU82=0,0,SUM(CU83:$CU$170))</f>
        <v>#VALUE!</v>
      </c>
      <c r="CW82" s="305" t="e">
        <f t="shared" si="15"/>
        <v>#VALUE!</v>
      </c>
      <c r="CX82" s="308"/>
      <c r="CY82" s="306">
        <f t="shared" si="16"/>
        <v>12</v>
      </c>
      <c r="CZ82" s="304" t="e">
        <f>IF(DC67-CZ70-CZ71-CZ72-CZ73-CZ74-CZ75-CZ76-CZ77-CZ78-CZ79-CZ80-CZ81&gt;DC68,DC68,DC67-CZ70-CZ71-CZ72-CZ73-CZ74-CZ75-CZ76-CZ77-CZ78-CZ79-CZ80-CZ81)</f>
        <v>#VALUE!</v>
      </c>
      <c r="DA82" s="177">
        <f t="shared" si="11"/>
        <v>0</v>
      </c>
      <c r="DB82" s="302" t="e">
        <f t="shared" si="6"/>
        <v>#VALUE!</v>
      </c>
      <c r="DC82" s="302">
        <f t="shared" si="7"/>
        <v>1</v>
      </c>
      <c r="DD82" s="305" t="e">
        <f>IF(DC82=0,0,SUM(DB83:DB$170))</f>
        <v>#VALUE!</v>
      </c>
      <c r="DE82" s="177">
        <f t="shared" si="17"/>
        <v>0</v>
      </c>
      <c r="DF82" s="302" t="e">
        <f>IF(DB82&gt;0,0,IF(DG67-DF70-DF71-DF72-DF73-DF74-DF75-DF76-DF77-DF78-DF79-DF80-DF81&gt;DG68,DG68,DG67-DF70-DF71-DF72-DF73-DF74-DF75-DF76-DF77-DF78-DF79-DF80-DF81))</f>
        <v>#VALUE!</v>
      </c>
      <c r="DG82" s="305" t="e">
        <f>IF(DF82=0,0,SUM(DF83:$DF$170))</f>
        <v>#VALUE!</v>
      </c>
      <c r="DH82" s="305" t="e">
        <f t="shared" si="18"/>
        <v>#VALUE!</v>
      </c>
    </row>
    <row r="83" spans="1:112" s="301" customFormat="1" ht="17.100000000000001" customHeight="1" x14ac:dyDescent="0.15">
      <c r="A83" s="182"/>
      <c r="B83" s="182"/>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c r="AK83" s="182"/>
      <c r="AL83" s="182"/>
      <c r="AM83" s="182"/>
      <c r="AN83" s="182"/>
      <c r="AO83" s="182"/>
      <c r="AP83" s="182"/>
      <c r="AQ83" s="182"/>
      <c r="AR83" s="182"/>
      <c r="AS83" s="182"/>
      <c r="AT83" s="182"/>
      <c r="AU83" s="182"/>
      <c r="AV83" s="182"/>
      <c r="AW83" s="182"/>
      <c r="AX83" s="182"/>
      <c r="AY83" s="182"/>
      <c r="AZ83" s="182"/>
      <c r="BA83" s="182"/>
      <c r="BB83" s="182"/>
      <c r="BC83" s="182"/>
      <c r="BD83" s="182"/>
      <c r="BE83" s="182"/>
      <c r="BF83" s="182"/>
      <c r="BG83" s="182"/>
      <c r="BH83" s="182"/>
      <c r="BI83" s="182"/>
      <c r="BJ83" s="182"/>
      <c r="BK83" s="182"/>
      <c r="BL83" s="182"/>
      <c r="BM83" s="182"/>
      <c r="BN83" s="182"/>
      <c r="BO83" s="182"/>
      <c r="BP83" s="182"/>
      <c r="BQ83" s="182"/>
      <c r="BR83" s="182"/>
      <c r="BS83" s="34"/>
      <c r="BT83" s="182"/>
      <c r="BU83" s="182"/>
      <c r="BV83" s="23">
        <v>17</v>
      </c>
      <c r="BW83" s="24">
        <v>5.8999999999999997E-2</v>
      </c>
      <c r="BX83" s="24">
        <v>5.8000000000000003E-2</v>
      </c>
      <c r="BY83" s="308"/>
      <c r="BZ83" s="306">
        <f>SUM(BZ82+1)</f>
        <v>13</v>
      </c>
      <c r="CA83" s="304" t="e">
        <f>IF(CD67-CA70-CA71-CA72-CA73-CA74-CA75-CA76-CA77-CA78-CA79-CA80-CA81-CA82&gt;CD68,CD68,CD67-CA70-CA71-CA72-CA73-CA74-CA75-CA76-CA77-CA78-CA79-CA80-CA81-CA82)</f>
        <v>#VALUE!</v>
      </c>
      <c r="CB83" s="307">
        <f t="shared" si="8"/>
        <v>0</v>
      </c>
      <c r="CC83" s="302" t="e">
        <f t="shared" si="0"/>
        <v>#VALUE!</v>
      </c>
      <c r="CD83" s="302">
        <f t="shared" si="1"/>
        <v>1</v>
      </c>
      <c r="CE83" s="302" t="e">
        <f>IF(CD83=0,0,SUM(CC84:$CC$170))</f>
        <v>#VALUE!</v>
      </c>
      <c r="CF83" s="47"/>
      <c r="CG83" s="306">
        <f>SUM(CG82+1)</f>
        <v>13</v>
      </c>
      <c r="CH83" s="304" t="e">
        <f>IF(CK67-CH70-CH71-CH72-CH73-CH74-CH75-CH76-CH77-CH78-CH79-CH80-CH81-CH82&gt;CK68,CK68,CK67-CH70-CH71-CH72-CH73-CH74-CH75-CH76-CH77-CH78-CH79-CH80-CH81-CH82)</f>
        <v>#VALUE!</v>
      </c>
      <c r="CI83" s="307">
        <f t="shared" si="9"/>
        <v>0</v>
      </c>
      <c r="CJ83" s="302" t="e">
        <f t="shared" si="2"/>
        <v>#VALUE!</v>
      </c>
      <c r="CK83" s="302">
        <f t="shared" si="3"/>
        <v>1</v>
      </c>
      <c r="CL83" s="302" t="e">
        <f>IF(CK83=0,0,SUM(CJ84:CJ$170))</f>
        <v>#VALUE!</v>
      </c>
      <c r="CM83" s="47"/>
      <c r="CN83" s="306">
        <f>SUM(CN82+1)</f>
        <v>13</v>
      </c>
      <c r="CO83" s="304" t="e">
        <f>IF(CR67-CO70-CO71-CO72-CO73-CO74-CO75-CO76-CO77-CO78-CO79-CO80-CO81-CO82&gt;CR68,CR68,CR67-CO70-CO71-CO72-CO73-CO74-CO75-CO76-CO77-CO78-CO79-CO80-CO81-CO82)</f>
        <v>#VALUE!</v>
      </c>
      <c r="CP83" s="177">
        <f t="shared" si="10"/>
        <v>0</v>
      </c>
      <c r="CQ83" s="302" t="e">
        <f t="shared" si="4"/>
        <v>#VALUE!</v>
      </c>
      <c r="CR83" s="302">
        <f t="shared" si="5"/>
        <v>1</v>
      </c>
      <c r="CS83" s="305" t="e">
        <f>IF(CR83=0,0,SUM(CQ84:CQ$170))</f>
        <v>#VALUE!</v>
      </c>
      <c r="CT83" s="177">
        <f t="shared" si="14"/>
        <v>0</v>
      </c>
      <c r="CU83" s="302" t="e">
        <f>IF(CQ83&gt;0,0,IF(CV67-CU70-CU71-CU72-CU73-CU74-CU75-CU76-CU77-CU78-CU79-CU80-CU81-CU82&gt;CV68,CV68,CV67-CU70-CU71-CU72-CU73-CU74-CU75-CU76-CU77-CU78-CU79-CU80-CU81-CU82))</f>
        <v>#VALUE!</v>
      </c>
      <c r="CV83" s="305" t="e">
        <f>IF(CU83=0,0,SUM(CU84:$CU$170))</f>
        <v>#VALUE!</v>
      </c>
      <c r="CW83" s="305" t="e">
        <f t="shared" si="15"/>
        <v>#VALUE!</v>
      </c>
      <c r="CX83" s="308"/>
      <c r="CY83" s="306">
        <f>SUM(CY82+1)</f>
        <v>13</v>
      </c>
      <c r="CZ83" s="304" t="e">
        <f>IF(DC67-CZ70-CZ71-CZ72-CZ73-CZ74-CZ75-CZ76-CZ77-CZ78-CZ79-CZ80-CZ81-CZ82&gt;DC68,DC68,DC67-CZ70-CZ71-CZ72-CZ73-CZ74-CZ75-CZ76-CZ77-CZ78-CZ79-CZ80-CZ81-CZ82)</f>
        <v>#VALUE!</v>
      </c>
      <c r="DA83" s="177">
        <f t="shared" si="11"/>
        <v>0</v>
      </c>
      <c r="DB83" s="302" t="e">
        <f t="shared" si="6"/>
        <v>#VALUE!</v>
      </c>
      <c r="DC83" s="302">
        <f t="shared" si="7"/>
        <v>1</v>
      </c>
      <c r="DD83" s="305" t="e">
        <f>IF(DC83=0,0,SUM(DB84:DB$170))</f>
        <v>#VALUE!</v>
      </c>
      <c r="DE83" s="177">
        <f t="shared" si="17"/>
        <v>0</v>
      </c>
      <c r="DF83" s="302" t="e">
        <f>IF(DB83&gt;0,0,IF(DG67-DF70-DF71-DF72-DF73-DF74-DF75-DF76-DF77-DF78-DF79-DF80-DF81-DF82&gt;DG68,DG68,DG67-DF70-DF71-DF72-DF73-DF74-DF75-DF76-DF77-DF78-DF79-DF80-DF81-DF82))</f>
        <v>#VALUE!</v>
      </c>
      <c r="DG83" s="305" t="e">
        <f>IF(DF83=0,0,SUM(DF84:$DF$170))</f>
        <v>#VALUE!</v>
      </c>
      <c r="DH83" s="305" t="e">
        <f t="shared" si="18"/>
        <v>#VALUE!</v>
      </c>
    </row>
    <row r="84" spans="1:112" s="301" customFormat="1" ht="17.100000000000001" customHeight="1" x14ac:dyDescent="0.15">
      <c r="A84" s="182"/>
      <c r="B84" s="182"/>
      <c r="C84" s="182"/>
      <c r="D84" s="182"/>
      <c r="E84" s="182"/>
      <c r="F84" s="182"/>
      <c r="G84" s="182"/>
      <c r="H84" s="182"/>
      <c r="I84" s="182"/>
      <c r="J84" s="182"/>
      <c r="K84" s="182"/>
      <c r="L84" s="182"/>
      <c r="M84" s="182"/>
      <c r="N84" s="182"/>
      <c r="O84" s="182"/>
      <c r="P84" s="182"/>
      <c r="Q84" s="182"/>
      <c r="R84" s="182"/>
      <c r="S84" s="182"/>
      <c r="T84" s="182"/>
      <c r="U84" s="182"/>
      <c r="V84" s="182"/>
      <c r="W84" s="182"/>
      <c r="X84" s="182"/>
      <c r="Y84" s="182"/>
      <c r="Z84" s="182"/>
      <c r="AA84" s="182"/>
      <c r="AB84" s="182"/>
      <c r="AC84" s="182"/>
      <c r="AD84" s="182"/>
      <c r="AE84" s="182"/>
      <c r="AF84" s="182"/>
      <c r="AG84" s="182"/>
      <c r="AH84" s="182"/>
      <c r="AI84" s="182"/>
      <c r="AJ84" s="182"/>
      <c r="AK84" s="182"/>
      <c r="AL84" s="182"/>
      <c r="AM84" s="182"/>
      <c r="AN84" s="182"/>
      <c r="AO84" s="182"/>
      <c r="AP84" s="182"/>
      <c r="AQ84" s="182"/>
      <c r="AR84" s="182"/>
      <c r="AS84" s="182"/>
      <c r="AT84" s="182"/>
      <c r="AU84" s="182"/>
      <c r="AV84" s="182"/>
      <c r="AW84" s="182"/>
      <c r="AX84" s="182"/>
      <c r="AY84" s="182"/>
      <c r="AZ84" s="182"/>
      <c r="BA84" s="182"/>
      <c r="BB84" s="182"/>
      <c r="BC84" s="182"/>
      <c r="BD84" s="182"/>
      <c r="BE84" s="182"/>
      <c r="BF84" s="182"/>
      <c r="BG84" s="182"/>
      <c r="BH84" s="182"/>
      <c r="BI84" s="182"/>
      <c r="BJ84" s="182"/>
      <c r="BK84" s="182"/>
      <c r="BL84" s="182"/>
      <c r="BM84" s="182"/>
      <c r="BN84" s="182"/>
      <c r="BO84" s="182"/>
      <c r="BP84" s="182"/>
      <c r="BQ84" s="182"/>
      <c r="BR84" s="182"/>
      <c r="BS84" s="34"/>
      <c r="BT84" s="182"/>
      <c r="BU84" s="182"/>
      <c r="BV84" s="23">
        <v>18</v>
      </c>
      <c r="BW84" s="24">
        <v>5.6000000000000001E-2</v>
      </c>
      <c r="BX84" s="24">
        <v>5.5E-2</v>
      </c>
      <c r="BY84" s="308"/>
      <c r="BZ84" s="306">
        <f>SUM(BZ83+1)</f>
        <v>14</v>
      </c>
      <c r="CA84" s="304" t="e">
        <f>IF(CD67-CA70-CA71-CA72-CA73-CA74-CA75-CA76-CA77-CA78-CA79-CA80-CA81-CA82-CA83&gt;CD68,CD68,CD67-CA70-CA71-CA72-CA73-CA74-CA75-CA76-CA77-CA78-CA79-CA80-CA81-CA82-CA83)</f>
        <v>#VALUE!</v>
      </c>
      <c r="CB84" s="307">
        <f t="shared" si="8"/>
        <v>0</v>
      </c>
      <c r="CC84" s="302" t="e">
        <f t="shared" si="0"/>
        <v>#VALUE!</v>
      </c>
      <c r="CD84" s="302">
        <f t="shared" si="1"/>
        <v>1</v>
      </c>
      <c r="CE84" s="302" t="e">
        <f>IF(CD84=0,0,SUM(CC85:$CC$170))</f>
        <v>#VALUE!</v>
      </c>
      <c r="CF84" s="47"/>
      <c r="CG84" s="306">
        <f>SUM(CG83+1)</f>
        <v>14</v>
      </c>
      <c r="CH84" s="304" t="e">
        <f>IF(CK67-CH70-CH71-CH72-CH73-CH74-CH75-CH76-CH77-CH78-CH79-CH80-CH81-CH82-CH83&gt;CK68,CK68,CK67-CH70-CH71-CH72-CH73-CH74-CH75-CH76-CH77-CH78-CH79-CH80-CH81-CH82-CH83)</f>
        <v>#VALUE!</v>
      </c>
      <c r="CI84" s="307">
        <f t="shared" si="9"/>
        <v>0</v>
      </c>
      <c r="CJ84" s="302" t="e">
        <f t="shared" si="2"/>
        <v>#VALUE!</v>
      </c>
      <c r="CK84" s="302">
        <f t="shared" si="3"/>
        <v>1</v>
      </c>
      <c r="CL84" s="302" t="e">
        <f>IF(CK84=0,0,SUM(CJ85:CJ$170))</f>
        <v>#VALUE!</v>
      </c>
      <c r="CM84" s="47"/>
      <c r="CN84" s="306">
        <f>SUM(CN83+1)</f>
        <v>14</v>
      </c>
      <c r="CO84" s="304" t="e">
        <f>IF(CR67-CO70-CO71-CO72-CO73-CO74-CO75-CO76-CO77-CO78-CO79-CO80-CO81-CO82-CO83&gt;CR68,CR68,CR67-CO70-CO71-CO72-CO73-CO74-CO75-CO76-CO77-CO78-CO79-CO80-CO81-CO82-CO83)</f>
        <v>#VALUE!</v>
      </c>
      <c r="CP84" s="177">
        <f t="shared" si="10"/>
        <v>0</v>
      </c>
      <c r="CQ84" s="302" t="e">
        <f t="shared" si="4"/>
        <v>#VALUE!</v>
      </c>
      <c r="CR84" s="302">
        <f t="shared" si="5"/>
        <v>1</v>
      </c>
      <c r="CS84" s="305" t="e">
        <f>IF(CR84=0,0,SUM(CQ85:CQ$170))</f>
        <v>#VALUE!</v>
      </c>
      <c r="CT84" s="177">
        <f t="shared" si="14"/>
        <v>0</v>
      </c>
      <c r="CU84" s="302" t="e">
        <f>IF(CQ84&gt;0,0,IF(CV67-CU70-CU71-CU72-CU73-CU74-CU75-CU76-CU77-CU78-CU79-CU80-CU81-CU82-CU83&gt;CV68,CV68,CV67-CU70-CU71-CU72-CU73-CU74-CU75-CU76-CU77-CU78-CU79-CU80-CU81-CU82-CU83))</f>
        <v>#VALUE!</v>
      </c>
      <c r="CV84" s="305" t="e">
        <f>IF(CU84=0,0,SUM(CU85:$CU$170))</f>
        <v>#VALUE!</v>
      </c>
      <c r="CW84" s="305" t="e">
        <f t="shared" si="15"/>
        <v>#VALUE!</v>
      </c>
      <c r="CX84" s="308"/>
      <c r="CY84" s="306">
        <f>SUM(CY83+1)</f>
        <v>14</v>
      </c>
      <c r="CZ84" s="304" t="e">
        <f>IF(DC67-CZ70-CZ71-CZ72-CZ73-CZ74-CZ75-CZ76-CZ77-CZ78-CZ79-CZ80-CZ81-CZ82-CZ83&gt;DC68,DC68,DC67-CZ70-CZ71-CZ72-CZ73-CZ74-CZ75-CZ76-CZ77-CZ78-CZ79-CZ80-CZ81-CZ82-CZ83)</f>
        <v>#VALUE!</v>
      </c>
      <c r="DA84" s="177">
        <f t="shared" si="11"/>
        <v>0</v>
      </c>
      <c r="DB84" s="302" t="e">
        <f t="shared" si="6"/>
        <v>#VALUE!</v>
      </c>
      <c r="DC84" s="302">
        <f t="shared" si="7"/>
        <v>1</v>
      </c>
      <c r="DD84" s="305" t="e">
        <f>IF(DC84=0,0,SUM(DB85:DB$170))</f>
        <v>#VALUE!</v>
      </c>
      <c r="DE84" s="177">
        <f t="shared" si="17"/>
        <v>0</v>
      </c>
      <c r="DF84" s="302" t="e">
        <f>IF(DB84&gt;0,0,IF(DG67-DF70-DF71-DF72-DF73-DF74-DF75-DF76-DF77-DF78-DF79-DF80-DF81-DF82-DF83&gt;DG68,DG68,DG67-DF70-DF71-DF72-DF73-DF74-DF75-DF76-DF77-DF78-DF79-DF80-DF81-DF82-DF83))</f>
        <v>#VALUE!</v>
      </c>
      <c r="DG84" s="305" t="e">
        <f>IF(DF84=0,0,SUM(DF85:$DF$170))</f>
        <v>#VALUE!</v>
      </c>
      <c r="DH84" s="305" t="e">
        <f t="shared" si="18"/>
        <v>#VALUE!</v>
      </c>
    </row>
    <row r="85" spans="1:112" s="301" customFormat="1" ht="17.100000000000001" customHeight="1" x14ac:dyDescent="0.15">
      <c r="A85" s="182"/>
      <c r="B85" s="182"/>
      <c r="C85" s="182"/>
      <c r="D85" s="182"/>
      <c r="E85" s="182"/>
      <c r="F85" s="182"/>
      <c r="G85" s="182"/>
      <c r="H85" s="182"/>
      <c r="I85" s="182"/>
      <c r="J85" s="182"/>
      <c r="K85" s="182"/>
      <c r="L85" s="182"/>
      <c r="M85" s="182"/>
      <c r="N85" s="182"/>
      <c r="O85" s="182"/>
      <c r="P85" s="182"/>
      <c r="Q85" s="182"/>
      <c r="R85" s="182"/>
      <c r="S85" s="182"/>
      <c r="T85" s="182"/>
      <c r="U85" s="182"/>
      <c r="V85" s="182"/>
      <c r="W85" s="182"/>
      <c r="X85" s="182"/>
      <c r="Y85" s="182"/>
      <c r="Z85" s="182"/>
      <c r="AA85" s="182"/>
      <c r="AB85" s="182"/>
      <c r="AC85" s="182"/>
      <c r="AD85" s="182"/>
      <c r="AE85" s="182"/>
      <c r="AF85" s="182"/>
      <c r="AG85" s="182"/>
      <c r="AH85" s="182"/>
      <c r="AI85" s="182"/>
      <c r="AJ85" s="182"/>
      <c r="AK85" s="182"/>
      <c r="AL85" s="182"/>
      <c r="AM85" s="182"/>
      <c r="AN85" s="182"/>
      <c r="AO85" s="182"/>
      <c r="AP85" s="182"/>
      <c r="AQ85" s="182"/>
      <c r="AR85" s="182"/>
      <c r="AS85" s="182"/>
      <c r="AT85" s="182"/>
      <c r="AU85" s="182"/>
      <c r="AV85" s="182"/>
      <c r="AW85" s="182"/>
      <c r="AX85" s="182"/>
      <c r="AY85" s="182"/>
      <c r="AZ85" s="182"/>
      <c r="BA85" s="182"/>
      <c r="BB85" s="182"/>
      <c r="BC85" s="182"/>
      <c r="BD85" s="182"/>
      <c r="BE85" s="182"/>
      <c r="BF85" s="182"/>
      <c r="BG85" s="182"/>
      <c r="BH85" s="182"/>
      <c r="BI85" s="182"/>
      <c r="BJ85" s="182"/>
      <c r="BK85" s="182"/>
      <c r="BL85" s="182"/>
      <c r="BM85" s="182"/>
      <c r="BN85" s="182"/>
      <c r="BO85" s="182"/>
      <c r="BP85" s="182"/>
      <c r="BQ85" s="182"/>
      <c r="BR85" s="182"/>
      <c r="BS85" s="34"/>
      <c r="BT85" s="182"/>
      <c r="BU85" s="182"/>
      <c r="BV85" s="23">
        <v>19</v>
      </c>
      <c r="BW85" s="24">
        <v>5.2999999999999999E-2</v>
      </c>
      <c r="BX85" s="24">
        <v>5.1999999999999998E-2</v>
      </c>
      <c r="BY85" s="308"/>
      <c r="BZ85" s="306">
        <f t="shared" ref="BZ85:BZ148" si="20">SUM(BZ84+1)</f>
        <v>15</v>
      </c>
      <c r="CA85" s="304" t="e">
        <f>IF(CD67-CA70-CA71-CA72-CA73-CA74-CA75-CA76-CA77-CA78-CA79-CA80-CA81-CA82-CA83-CA84&gt;CD68,CD68,CD67-CA70-CA71-CA72-CA73-CA74-CA75-CA76-CA77-CA78-CA79-CA80-CA81-CA82-CA83-CA84)</f>
        <v>#VALUE!</v>
      </c>
      <c r="CB85" s="307">
        <f t="shared" si="8"/>
        <v>0</v>
      </c>
      <c r="CC85" s="302" t="e">
        <f t="shared" si="0"/>
        <v>#VALUE!</v>
      </c>
      <c r="CD85" s="302">
        <f t="shared" si="1"/>
        <v>1</v>
      </c>
      <c r="CE85" s="302" t="e">
        <f>IF(CD85=0,0,SUM(CC86:$CC$170))</f>
        <v>#VALUE!</v>
      </c>
      <c r="CF85" s="47"/>
      <c r="CG85" s="306">
        <f t="shared" ref="CG85:CG148" si="21">SUM(CG84+1)</f>
        <v>15</v>
      </c>
      <c r="CH85" s="304" t="e">
        <f>IF(CK67-CH70-CH71-CH72-CH73-CH74-CH75-CH76-CH77-CH78-CH79-CH80-CH81-CH82-CH83-CH84&gt;CK68,CK68,CK67-CH70-CH71-CH72-CH73-CH74-CH75-CH76-CH77-CH78-CH79-CH80-CH81-CH82-CH83-CH84)</f>
        <v>#VALUE!</v>
      </c>
      <c r="CI85" s="307">
        <f t="shared" si="9"/>
        <v>0</v>
      </c>
      <c r="CJ85" s="302" t="e">
        <f t="shared" si="2"/>
        <v>#VALUE!</v>
      </c>
      <c r="CK85" s="302">
        <f t="shared" si="3"/>
        <v>1</v>
      </c>
      <c r="CL85" s="302" t="e">
        <f>IF(CK85=0,0,SUM(CJ86:CJ$170))</f>
        <v>#VALUE!</v>
      </c>
      <c r="CM85" s="47"/>
      <c r="CN85" s="306">
        <f t="shared" ref="CN85:CN148" si="22">SUM(CN84+1)</f>
        <v>15</v>
      </c>
      <c r="CO85" s="304" t="e">
        <f>IF(CR67-CO70-CO71-CO72-CO73-CO74-CO75-CO76-CO77-CO78-CO79-CO80-CO81-CO82-CO83-CO84&gt;CR68,CR68,CR67-CO70-CO71-CO72-CO73-CO74-CO75-CO76-CO77-CO78-CO79-CO80-CO81-CO82-CO83-CO84)</f>
        <v>#VALUE!</v>
      </c>
      <c r="CP85" s="177">
        <f t="shared" si="10"/>
        <v>0</v>
      </c>
      <c r="CQ85" s="302" t="e">
        <f t="shared" si="4"/>
        <v>#VALUE!</v>
      </c>
      <c r="CR85" s="302">
        <f t="shared" si="5"/>
        <v>1</v>
      </c>
      <c r="CS85" s="305" t="e">
        <f>IF(CR85=0,0,SUM(CQ86:CQ$170))</f>
        <v>#VALUE!</v>
      </c>
      <c r="CT85" s="177">
        <f t="shared" si="14"/>
        <v>0</v>
      </c>
      <c r="CU85" s="302" t="e">
        <f>IF(CQ85&gt;0,0,IF(CV67-CU70-CU71-CU72-CU73-CU74-CU75-CU76-CU77-CU78-CU79-CU80-CU81-CU82-CU83-CU84&gt;CV68,CV68,CV67-CU70-CU71-CU72-CU73-CU74-CU75-CU76-CU77-CU78-CU79-CU80-CU81-CU82-CU83-CU84))</f>
        <v>#VALUE!</v>
      </c>
      <c r="CV85" s="305" t="e">
        <f>IF(CU85=0,0,SUM(CU86:$CU$170))</f>
        <v>#VALUE!</v>
      </c>
      <c r="CW85" s="305" t="e">
        <f t="shared" si="15"/>
        <v>#VALUE!</v>
      </c>
      <c r="CX85" s="308"/>
      <c r="CY85" s="306">
        <f t="shared" ref="CY85:CY148" si="23">SUM(CY84+1)</f>
        <v>15</v>
      </c>
      <c r="CZ85" s="304" t="e">
        <f>IF(DC67-CZ70-CZ71-CZ72-CZ73-CZ74-CZ75-CZ76-CZ77-CZ78-CZ79-CZ80-CZ81-CZ82-CZ83-CZ84&gt;DC68,DC68,DC67-CZ70-CZ71-CZ72-CZ73-CZ74-CZ75-CZ76-CZ77-CZ78-CZ79-CZ80-CZ81-CZ82-CZ83-CZ84)</f>
        <v>#VALUE!</v>
      </c>
      <c r="DA85" s="177">
        <f t="shared" si="11"/>
        <v>0</v>
      </c>
      <c r="DB85" s="302" t="e">
        <f t="shared" si="6"/>
        <v>#VALUE!</v>
      </c>
      <c r="DC85" s="302">
        <f t="shared" si="7"/>
        <v>1</v>
      </c>
      <c r="DD85" s="305" t="e">
        <f>IF(DC85=0,0,SUM(DB86:DB$170))</f>
        <v>#VALUE!</v>
      </c>
      <c r="DE85" s="177">
        <f t="shared" si="17"/>
        <v>0</v>
      </c>
      <c r="DF85" s="302" t="e">
        <f>IF(DB85&gt;0,0,IF(DG67-DF70-DF71-DF72-DF73-DF74-DF75-DF76-DF77-DF78-DF79-DF80-DF81-DF82-DF83-DF84&gt;DG68,DG68,DG67-DF70-DF71-DF72-DF73-DF74-DF75-DF76-DF77-DF78-DF79-DF80-DF81-DF82-DF83-DF84))</f>
        <v>#VALUE!</v>
      </c>
      <c r="DG85" s="305" t="e">
        <f>IF(DF85=0,0,SUM(DF86:$DF$170))</f>
        <v>#VALUE!</v>
      </c>
      <c r="DH85" s="305" t="e">
        <f t="shared" si="18"/>
        <v>#VALUE!</v>
      </c>
    </row>
    <row r="86" spans="1:112" s="301" customFormat="1" ht="17.100000000000001" customHeight="1" x14ac:dyDescent="0.15">
      <c r="A86" s="182"/>
      <c r="B86" s="182"/>
      <c r="C86" s="182"/>
      <c r="D86" s="182"/>
      <c r="E86" s="182"/>
      <c r="F86" s="182"/>
      <c r="G86" s="182"/>
      <c r="H86" s="182"/>
      <c r="I86" s="182"/>
      <c r="J86" s="182"/>
      <c r="K86" s="182"/>
      <c r="L86" s="182"/>
      <c r="M86" s="182"/>
      <c r="N86" s="182"/>
      <c r="O86" s="182"/>
      <c r="P86" s="182"/>
      <c r="Q86" s="182"/>
      <c r="R86" s="182"/>
      <c r="S86" s="182"/>
      <c r="T86" s="182"/>
      <c r="U86" s="182"/>
      <c r="V86" s="182"/>
      <c r="W86" s="182"/>
      <c r="X86" s="182"/>
      <c r="Y86" s="182"/>
      <c r="Z86" s="182"/>
      <c r="AA86" s="182"/>
      <c r="AB86" s="182"/>
      <c r="AC86" s="182"/>
      <c r="AD86" s="182"/>
      <c r="AE86" s="182"/>
      <c r="AF86" s="182"/>
      <c r="AG86" s="182"/>
      <c r="AH86" s="182"/>
      <c r="AI86" s="182"/>
      <c r="AJ86" s="182"/>
      <c r="AK86" s="182"/>
      <c r="AL86" s="182"/>
      <c r="AM86" s="182"/>
      <c r="AN86" s="182"/>
      <c r="AO86" s="182"/>
      <c r="AP86" s="182"/>
      <c r="AQ86" s="182"/>
      <c r="AR86" s="182"/>
      <c r="AS86" s="182"/>
      <c r="AT86" s="182"/>
      <c r="AU86" s="182"/>
      <c r="AV86" s="182"/>
      <c r="AW86" s="182"/>
      <c r="AX86" s="182"/>
      <c r="AY86" s="182"/>
      <c r="AZ86" s="182"/>
      <c r="BA86" s="182"/>
      <c r="BB86" s="182"/>
      <c r="BC86" s="182"/>
      <c r="BD86" s="182"/>
      <c r="BE86" s="182"/>
      <c r="BF86" s="182"/>
      <c r="BG86" s="182"/>
      <c r="BH86" s="182"/>
      <c r="BI86" s="182"/>
      <c r="BJ86" s="182"/>
      <c r="BK86" s="182"/>
      <c r="BL86" s="182"/>
      <c r="BM86" s="182"/>
      <c r="BN86" s="182"/>
      <c r="BO86" s="182"/>
      <c r="BP86" s="182"/>
      <c r="BQ86" s="182"/>
      <c r="BR86" s="182"/>
      <c r="BS86" s="34"/>
      <c r="BT86" s="182"/>
      <c r="BU86" s="182"/>
      <c r="BV86" s="23">
        <v>20</v>
      </c>
      <c r="BW86" s="24">
        <v>0.05</v>
      </c>
      <c r="BX86" s="24">
        <v>0.05</v>
      </c>
      <c r="BY86" s="308"/>
      <c r="BZ86" s="306">
        <f t="shared" si="20"/>
        <v>16</v>
      </c>
      <c r="CA86" s="304" t="e">
        <f>IF(CD67-CA70-CA71-CA72-CA73-CA74-CA75-CA76-CA77-CA78-CA79-CA80-CA81-CA82-CA83-CA84-CA85&gt;CD68,CD68,CD67-CA70-CA71-CA72-CA73-CA74-CA75-CA76-CA77-CA78-CA79-CA80-CA81-CA82-CA83-CA84-CA85)</f>
        <v>#VALUE!</v>
      </c>
      <c r="CB86" s="307">
        <f t="shared" si="8"/>
        <v>0</v>
      </c>
      <c r="CC86" s="302" t="e">
        <f t="shared" si="0"/>
        <v>#VALUE!</v>
      </c>
      <c r="CD86" s="302">
        <f t="shared" si="1"/>
        <v>1</v>
      </c>
      <c r="CE86" s="302" t="e">
        <f>IF(CD86=0,0,SUM(CC87:$CC$170))</f>
        <v>#VALUE!</v>
      </c>
      <c r="CF86" s="47"/>
      <c r="CG86" s="306">
        <f t="shared" si="21"/>
        <v>16</v>
      </c>
      <c r="CH86" s="304" t="e">
        <f>IF(CK67-CH70-CH71-CH72-CH73-CH74-CH75-CH76-CH77-CH78-CH79-CH80-CH81-CH82-CH83-CH84-CH85&gt;CK68,CK68,CK67-CH70-CH71-CH72-CH73-CH74-CH75-CH76-CH77-CH78-CH79-CH80-CH81-CH82-CH83-CH84-CH85)</f>
        <v>#VALUE!</v>
      </c>
      <c r="CI86" s="307">
        <f t="shared" si="9"/>
        <v>0</v>
      </c>
      <c r="CJ86" s="302" t="e">
        <f t="shared" si="2"/>
        <v>#VALUE!</v>
      </c>
      <c r="CK86" s="302">
        <f t="shared" si="3"/>
        <v>1</v>
      </c>
      <c r="CL86" s="302" t="e">
        <f>IF(CK86=0,0,SUM(CJ87:CJ$170))</f>
        <v>#VALUE!</v>
      </c>
      <c r="CM86" s="47"/>
      <c r="CN86" s="306">
        <f t="shared" si="22"/>
        <v>16</v>
      </c>
      <c r="CO86" s="304" t="e">
        <f>IF(CR67-CO70-CO71-CO72-CO73-CO74-CO75-CO76-CO77-CO78-CO79-CO80-CO81-CO82-CO83-CO84-CO85&gt;CR68,CR68,CR67-CO70-CO71-CO72-CO73-CO74-CO75-CO76-CO77-CO78-CO79-CO80-CO81-CO82-CO83-CO84-CO85)</f>
        <v>#VALUE!</v>
      </c>
      <c r="CP86" s="177">
        <f t="shared" si="10"/>
        <v>0</v>
      </c>
      <c r="CQ86" s="302" t="e">
        <f t="shared" si="4"/>
        <v>#VALUE!</v>
      </c>
      <c r="CR86" s="302">
        <f t="shared" si="5"/>
        <v>1</v>
      </c>
      <c r="CS86" s="305" t="e">
        <f>IF(CR86=0,0,SUM(CQ87:CQ$170))</f>
        <v>#VALUE!</v>
      </c>
      <c r="CT86" s="177">
        <f t="shared" si="14"/>
        <v>0</v>
      </c>
      <c r="CU86" s="302" t="e">
        <f>IF(CQ86&gt;0,0,IF(CV67-CU70-CU71-CU72-CU73-CU74-CU75-CU76-CU77-CU78-CU79-CU80-CU81-CU82-CU83-CU84-CU85&gt;CV68,CV68,CV67-CU70-CU71-CU72-CU73-CU74-CU75-CU76-CU77-CU78-CU79-CU80-CU81-CU82-CU83-CU84-CU85))</f>
        <v>#VALUE!</v>
      </c>
      <c r="CV86" s="305" t="e">
        <f>IF(CU86=0,0,SUM(CU87:$CU$170))</f>
        <v>#VALUE!</v>
      </c>
      <c r="CW86" s="305" t="e">
        <f t="shared" si="15"/>
        <v>#VALUE!</v>
      </c>
      <c r="CX86" s="308"/>
      <c r="CY86" s="306">
        <f t="shared" si="23"/>
        <v>16</v>
      </c>
      <c r="CZ86" s="304" t="e">
        <f>IF(DC67-CZ70-CZ71-CZ72-CZ73-CZ74-CZ75-CZ76-CZ77-CZ78-CZ79-CZ80-CZ81-CZ82-CZ83-CZ84-CZ85&gt;DC68,DC68,DC67-CZ70-CZ71-CZ72-CZ73-CZ74-CZ75-CZ76-CZ77-CZ78-CZ79-CZ80-CZ81-CZ82-CZ83-CZ84-CZ85)</f>
        <v>#VALUE!</v>
      </c>
      <c r="DA86" s="177">
        <f t="shared" si="11"/>
        <v>0</v>
      </c>
      <c r="DB86" s="302" t="e">
        <f t="shared" si="6"/>
        <v>#VALUE!</v>
      </c>
      <c r="DC86" s="302">
        <f t="shared" si="7"/>
        <v>1</v>
      </c>
      <c r="DD86" s="305" t="e">
        <f>IF(DC86=0,0,SUM(DB87:DB$170))</f>
        <v>#VALUE!</v>
      </c>
      <c r="DE86" s="177">
        <f t="shared" si="17"/>
        <v>0</v>
      </c>
      <c r="DF86" s="302" t="e">
        <f>IF(DB86&gt;0,0,IF(DG67-DF70-DF71-DF72-DF73-DF74-DF75-DF76-DF77-DF78-DF79-DF80-DF81-DF82-DF83-DF84-DF85&gt;DG68,DG68,DG67-DF70-DF71-DF72-DF73-DF74-DF75-DF76-DF77-DF78-DF79-DF80-DF81-DF82-DF83-DF84-DF85))</f>
        <v>#VALUE!</v>
      </c>
      <c r="DG86" s="305" t="e">
        <f>IF(DF86=0,0,SUM(DF87:$DF$170))</f>
        <v>#VALUE!</v>
      </c>
      <c r="DH86" s="305" t="e">
        <f t="shared" si="18"/>
        <v>#VALUE!</v>
      </c>
    </row>
    <row r="87" spans="1:112" s="301" customFormat="1" ht="17.100000000000001" customHeight="1" x14ac:dyDescent="0.15">
      <c r="A87" s="182"/>
      <c r="B87" s="182"/>
      <c r="C87" s="182"/>
      <c r="D87" s="182"/>
      <c r="E87" s="182"/>
      <c r="F87" s="182"/>
      <c r="G87" s="182"/>
      <c r="H87" s="182"/>
      <c r="I87" s="182"/>
      <c r="J87" s="182"/>
      <c r="K87" s="182"/>
      <c r="L87" s="182"/>
      <c r="M87" s="182"/>
      <c r="N87" s="182"/>
      <c r="O87" s="182"/>
      <c r="P87" s="182"/>
      <c r="Q87" s="182"/>
      <c r="R87" s="182"/>
      <c r="S87" s="182"/>
      <c r="T87" s="182"/>
      <c r="U87" s="182"/>
      <c r="V87" s="182"/>
      <c r="W87" s="182"/>
      <c r="X87" s="182"/>
      <c r="Y87" s="182"/>
      <c r="Z87" s="182"/>
      <c r="AA87" s="182"/>
      <c r="AB87" s="182"/>
      <c r="AC87" s="182"/>
      <c r="AD87" s="182"/>
      <c r="AE87" s="182"/>
      <c r="AF87" s="182"/>
      <c r="AG87" s="182"/>
      <c r="AH87" s="182"/>
      <c r="AI87" s="182"/>
      <c r="AJ87" s="182"/>
      <c r="AK87" s="182"/>
      <c r="AL87" s="182"/>
      <c r="AM87" s="182"/>
      <c r="AN87" s="182"/>
      <c r="AO87" s="182"/>
      <c r="AP87" s="182"/>
      <c r="AQ87" s="182"/>
      <c r="AR87" s="182"/>
      <c r="AS87" s="182"/>
      <c r="AT87" s="182"/>
      <c r="AU87" s="182"/>
      <c r="AV87" s="182"/>
      <c r="AW87" s="182"/>
      <c r="AX87" s="182"/>
      <c r="AY87" s="182"/>
      <c r="AZ87" s="182"/>
      <c r="BA87" s="182"/>
      <c r="BB87" s="182"/>
      <c r="BC87" s="182"/>
      <c r="BD87" s="182"/>
      <c r="BE87" s="182"/>
      <c r="BF87" s="182"/>
      <c r="BG87" s="182"/>
      <c r="BH87" s="182"/>
      <c r="BI87" s="182"/>
      <c r="BJ87" s="182"/>
      <c r="BK87" s="182"/>
      <c r="BL87" s="182"/>
      <c r="BM87" s="182"/>
      <c r="BN87" s="182"/>
      <c r="BO87" s="182"/>
      <c r="BP87" s="182"/>
      <c r="BQ87" s="182"/>
      <c r="BR87" s="182"/>
      <c r="BS87" s="34"/>
      <c r="BT87" s="182"/>
      <c r="BU87" s="182"/>
      <c r="BV87" s="23">
        <v>21</v>
      </c>
      <c r="BW87" s="24">
        <v>4.8000000000000001E-2</v>
      </c>
      <c r="BX87" s="24">
        <v>4.8000000000000001E-2</v>
      </c>
      <c r="BY87" s="308"/>
      <c r="BZ87" s="306">
        <f t="shared" si="20"/>
        <v>17</v>
      </c>
      <c r="CA87" s="304" t="e">
        <f>IF(CD67-CA70-CA71-CA72-CA73-CA74-CA75-CA76-CA77-CA78-CA79-CA80-CA81-CA82-CA83-CA84-CA85-CA86&gt;CD68,CD68,CD67-CA70-CA71-CA72-CA73-CA74-CA75-CA76-CA77-CA78-CA79-CA80-CA81-CA82-CA83-CA84-CA85-CA86)</f>
        <v>#VALUE!</v>
      </c>
      <c r="CB87" s="307">
        <f t="shared" si="8"/>
        <v>0</v>
      </c>
      <c r="CC87" s="302" t="e">
        <f t="shared" si="0"/>
        <v>#VALUE!</v>
      </c>
      <c r="CD87" s="302">
        <f t="shared" si="1"/>
        <v>1</v>
      </c>
      <c r="CE87" s="302" t="e">
        <f>IF(CD87=0,0,SUM(CC88:$CC$170))</f>
        <v>#VALUE!</v>
      </c>
      <c r="CF87" s="47"/>
      <c r="CG87" s="306">
        <f t="shared" si="21"/>
        <v>17</v>
      </c>
      <c r="CH87" s="304" t="e">
        <f>IF(CK67-CH70-CH71-CH72-CH73-CH74-CH75-CH76-CH77-CH78-CH79-CH80-CH81-CH82-CH83-CH84-CH85-CH86&gt;CK68,CK68,CK67-CH70-CH71-CH72-CH73-CH74-CH75-CH76-CH77-CH78-CH79-CH80-CH81-CH82-CH83-CH84-CH85-CH86)</f>
        <v>#VALUE!</v>
      </c>
      <c r="CI87" s="307">
        <f t="shared" si="9"/>
        <v>0</v>
      </c>
      <c r="CJ87" s="302" t="e">
        <f t="shared" si="2"/>
        <v>#VALUE!</v>
      </c>
      <c r="CK87" s="302">
        <f t="shared" si="3"/>
        <v>1</v>
      </c>
      <c r="CL87" s="302" t="e">
        <f>IF(CK87=0,0,SUM(CJ88:CJ$170))</f>
        <v>#VALUE!</v>
      </c>
      <c r="CM87" s="47"/>
      <c r="CN87" s="306">
        <f t="shared" si="22"/>
        <v>17</v>
      </c>
      <c r="CO87" s="304" t="e">
        <f>IF(CR67-CO70-CO71-CO72-CO73-CO74-CO75-CO76-CO77-CO78-CO79-CO80-CO81-CO82-CO83-CO84-CO85-CO86&gt;CR68,CR68,CR67-CO70-CO71-CO72-CO73-CO74-CO75-CO76-CO77-CO78-CO79-CO80-CO81-CO82-CO83-CO84-CO85-CO86)</f>
        <v>#VALUE!</v>
      </c>
      <c r="CP87" s="177">
        <f t="shared" si="10"/>
        <v>0</v>
      </c>
      <c r="CQ87" s="302" t="e">
        <f t="shared" si="4"/>
        <v>#VALUE!</v>
      </c>
      <c r="CR87" s="302">
        <f t="shared" si="5"/>
        <v>1</v>
      </c>
      <c r="CS87" s="305" t="e">
        <f>IF(CR87=0,0,SUM(CQ88:CQ$170))</f>
        <v>#VALUE!</v>
      </c>
      <c r="CT87" s="177">
        <f t="shared" si="14"/>
        <v>0</v>
      </c>
      <c r="CU87" s="302" t="e">
        <f>IF(CQ87&gt;0,0,IF(CV67-CU70-CU71-CU72-CU73-CU74-CU75-CU76-CU77-CU78-CU79-CU80-CU81-CU82-CU83-CU84-CU85-CU86&gt;CV68,CV68,CV67-CU70-CU71-CU72-CU73-CU74-CU75-CU76-CU77-CU78-CU79-CU80-CU81-CU82-CU83-CU84-CU85-CU86))</f>
        <v>#VALUE!</v>
      </c>
      <c r="CV87" s="305" t="e">
        <f>IF(CU87=0,0,SUM(CU88:$CU$170))</f>
        <v>#VALUE!</v>
      </c>
      <c r="CW87" s="305" t="e">
        <f t="shared" si="15"/>
        <v>#VALUE!</v>
      </c>
      <c r="CX87" s="308"/>
      <c r="CY87" s="306">
        <f t="shared" si="23"/>
        <v>17</v>
      </c>
      <c r="CZ87" s="304" t="e">
        <f>IF(DC67-CZ70-CZ71-CZ72-CZ73-CZ74-CZ75-CZ76-CZ77-CZ78-CZ79-CZ80-CZ81-CZ82-CZ83-CZ84-CZ85-CZ86&gt;DC68,DC68,DC67-CZ70-CZ71-CZ72-CZ73-CZ74-CZ75-CZ76-CZ77-CZ78-CZ79-CZ80-CZ81-CZ82-CZ83-CZ84-CZ85-CZ86)</f>
        <v>#VALUE!</v>
      </c>
      <c r="DA87" s="177">
        <f t="shared" si="11"/>
        <v>0</v>
      </c>
      <c r="DB87" s="302" t="e">
        <f t="shared" si="6"/>
        <v>#VALUE!</v>
      </c>
      <c r="DC87" s="302">
        <f t="shared" si="7"/>
        <v>1</v>
      </c>
      <c r="DD87" s="305" t="e">
        <f>IF(DC87=0,0,SUM(DB88:DB$170))</f>
        <v>#VALUE!</v>
      </c>
      <c r="DE87" s="177">
        <f t="shared" si="17"/>
        <v>0</v>
      </c>
      <c r="DF87" s="302" t="e">
        <f>IF(DB87&gt;0,0,IF(DG67-DF70-DF71-DF72-DF73-DF74-DF75-DF76-DF77-DF78-DF79-DF80-DF81-DF82-DF83-DF84-DF85-DF86&gt;DG68,DG68,DG67-DF70-DF71-DF72-DF73-DF74-DF75-DF76-DF77-DF78-DF79-DF80-DF81-DF82-DF83-DF84-DF85-DF86))</f>
        <v>#VALUE!</v>
      </c>
      <c r="DG87" s="305" t="e">
        <f>IF(DF87=0,0,SUM(DF88:$DF$170))</f>
        <v>#VALUE!</v>
      </c>
      <c r="DH87" s="305" t="e">
        <f t="shared" si="18"/>
        <v>#VALUE!</v>
      </c>
    </row>
    <row r="88" spans="1:112" s="301" customFormat="1" ht="17.100000000000001" customHeight="1" x14ac:dyDescent="0.15">
      <c r="A88" s="182"/>
      <c r="B88" s="182"/>
      <c r="C88" s="182"/>
      <c r="D88" s="182"/>
      <c r="E88" s="182"/>
      <c r="F88" s="182"/>
      <c r="G88" s="182"/>
      <c r="H88" s="182"/>
      <c r="I88" s="182"/>
      <c r="J88" s="182"/>
      <c r="K88" s="182"/>
      <c r="L88" s="182"/>
      <c r="M88" s="182"/>
      <c r="N88" s="182"/>
      <c r="O88" s="182"/>
      <c r="P88" s="182"/>
      <c r="Q88" s="182"/>
      <c r="R88" s="182"/>
      <c r="S88" s="182"/>
      <c r="T88" s="182"/>
      <c r="U88" s="182"/>
      <c r="V88" s="182"/>
      <c r="W88" s="182"/>
      <c r="X88" s="182"/>
      <c r="Y88" s="182"/>
      <c r="Z88" s="182"/>
      <c r="AA88" s="182"/>
      <c r="AB88" s="182"/>
      <c r="AC88" s="182"/>
      <c r="AD88" s="182"/>
      <c r="AE88" s="182"/>
      <c r="AF88" s="182"/>
      <c r="AG88" s="182"/>
      <c r="AH88" s="182"/>
      <c r="AI88" s="182"/>
      <c r="AJ88" s="182"/>
      <c r="AK88" s="182"/>
      <c r="AL88" s="182"/>
      <c r="AM88" s="182"/>
      <c r="AN88" s="182"/>
      <c r="AO88" s="182"/>
      <c r="AP88" s="182"/>
      <c r="AQ88" s="182"/>
      <c r="AR88" s="182"/>
      <c r="AS88" s="182"/>
      <c r="AT88" s="182"/>
      <c r="AU88" s="182"/>
      <c r="AV88" s="182"/>
      <c r="AW88" s="182"/>
      <c r="AX88" s="182"/>
      <c r="AY88" s="182"/>
      <c r="AZ88" s="182"/>
      <c r="BA88" s="182"/>
      <c r="BB88" s="182"/>
      <c r="BC88" s="182"/>
      <c r="BD88" s="182"/>
      <c r="BE88" s="182"/>
      <c r="BF88" s="182"/>
      <c r="BG88" s="182"/>
      <c r="BH88" s="182"/>
      <c r="BI88" s="182"/>
      <c r="BJ88" s="182"/>
      <c r="BK88" s="182"/>
      <c r="BL88" s="182"/>
      <c r="BM88" s="182"/>
      <c r="BN88" s="182"/>
      <c r="BO88" s="182"/>
      <c r="BP88" s="182"/>
      <c r="BQ88" s="182"/>
      <c r="BR88" s="182"/>
      <c r="BS88" s="34"/>
      <c r="BT88" s="182"/>
      <c r="BU88" s="182"/>
      <c r="BV88" s="23">
        <v>22</v>
      </c>
      <c r="BW88" s="24">
        <v>4.5999999999999999E-2</v>
      </c>
      <c r="BX88" s="24">
        <v>4.5999999999999999E-2</v>
      </c>
      <c r="BY88" s="308"/>
      <c r="BZ88" s="306">
        <f t="shared" si="20"/>
        <v>18</v>
      </c>
      <c r="CA88" s="304" t="e">
        <f>IF(CD67-CA70-CA71-CA72-CA73-CA74-CA75-CA76-CA77-CA78-CA79-CA80-CA81-CA82-CA83-CA84-CA85-CA86-CA87&gt;CD68,CD68,CD67-CA70-CA71-CA72-CA73-CA74-CA75-CA76-CA77-CA78-CA79-CA80-CA81-CA82-CA83-CA84-CA85-CA86-CA87)</f>
        <v>#VALUE!</v>
      </c>
      <c r="CB88" s="307">
        <f t="shared" si="8"/>
        <v>0</v>
      </c>
      <c r="CC88" s="302" t="e">
        <f t="shared" si="0"/>
        <v>#VALUE!</v>
      </c>
      <c r="CD88" s="302">
        <f t="shared" si="1"/>
        <v>1</v>
      </c>
      <c r="CE88" s="302" t="e">
        <f>IF(CD88=0,0,SUM(CC89:$CC$170))</f>
        <v>#VALUE!</v>
      </c>
      <c r="CF88" s="47"/>
      <c r="CG88" s="306">
        <f t="shared" si="21"/>
        <v>18</v>
      </c>
      <c r="CH88" s="304" t="e">
        <f>IF(CK67-CH70-CH71-CH72-CH73-CH74-CH75-CH76-CH77-CH78-CH79-CH80-CH81-CH82-CH83-CH84-CH85-CH86-CH87&gt;CK68,CK68,CK67-CH70-CH71-CH72-CH73-CH74-CH75-CH76-CH77-CH78-CH79-CH80-CH81-CH82-CH83-CH84-CH85-CH86-CH87)</f>
        <v>#VALUE!</v>
      </c>
      <c r="CI88" s="307">
        <f t="shared" si="9"/>
        <v>0</v>
      </c>
      <c r="CJ88" s="302" t="e">
        <f t="shared" si="2"/>
        <v>#VALUE!</v>
      </c>
      <c r="CK88" s="302">
        <f t="shared" si="3"/>
        <v>1</v>
      </c>
      <c r="CL88" s="302" t="e">
        <f>IF(CK88=0,0,SUM(CJ89:CJ$170))</f>
        <v>#VALUE!</v>
      </c>
      <c r="CM88" s="47"/>
      <c r="CN88" s="306">
        <f t="shared" si="22"/>
        <v>18</v>
      </c>
      <c r="CO88" s="304" t="e">
        <f>IF(CR67-CO70-CO71-CO72-CO73-CO74-CO75-CO76-CO77-CO78-CO79-CO80-CO81-CO82-CO83-CO84-CO85-CO86-CO87&gt;CR68,CR68,CR67-CO70-CO71-CO72-CO73-CO74-CO75-CO76-CO77-CO78-CO79-CO80-CO81-CO82-CO83-CO84-CO85-CO86-CO87)</f>
        <v>#VALUE!</v>
      </c>
      <c r="CP88" s="177">
        <f t="shared" si="10"/>
        <v>0</v>
      </c>
      <c r="CQ88" s="302" t="e">
        <f t="shared" si="4"/>
        <v>#VALUE!</v>
      </c>
      <c r="CR88" s="302">
        <f t="shared" si="5"/>
        <v>1</v>
      </c>
      <c r="CS88" s="305" t="e">
        <f>IF(CR88=0,0,SUM(CQ89:CQ$170))</f>
        <v>#VALUE!</v>
      </c>
      <c r="CT88" s="177">
        <f t="shared" si="14"/>
        <v>0</v>
      </c>
      <c r="CU88" s="302" t="e">
        <f>IF(CQ88&gt;0,0,IF(CV67-CU70-CU71-CU72-CU73-CU74-CU75-CU76-CU77-CU78-CU79-CU80-CU81-CU82-CU83-CU84-CU85-CU86-CU87&gt;CV68,CV68,CV67-CU70-CU71-CU72-CU73-CU74-CU75-CU76-CU77-CU78-CU79-CU80-CU81-CU82-CU83-CU84-CU85-CU86-CU87))</f>
        <v>#VALUE!</v>
      </c>
      <c r="CV88" s="305" t="e">
        <f>IF(CU88=0,0,SUM(CU89:$CU$170))</f>
        <v>#VALUE!</v>
      </c>
      <c r="CW88" s="305" t="e">
        <f t="shared" si="15"/>
        <v>#VALUE!</v>
      </c>
      <c r="CX88" s="308"/>
      <c r="CY88" s="306">
        <f t="shared" si="23"/>
        <v>18</v>
      </c>
      <c r="CZ88" s="304" t="e">
        <f>IF(DC67-CZ70-CZ71-CZ72-CZ73-CZ74-CZ75-CZ76-CZ77-CZ78-CZ79-CZ80-CZ81-CZ82-CZ83-CZ84-CZ85-CZ86-CZ87&gt;DC68,DC68,DC67-CZ70-CZ71-CZ72-CZ73-CZ74-CZ75-CZ76-CZ77-CZ78-CZ79-CZ80-CZ81-CZ82-CZ83-CZ84-CZ85-CZ86-CZ87)</f>
        <v>#VALUE!</v>
      </c>
      <c r="DA88" s="177">
        <f t="shared" si="11"/>
        <v>0</v>
      </c>
      <c r="DB88" s="302" t="e">
        <f t="shared" si="6"/>
        <v>#VALUE!</v>
      </c>
      <c r="DC88" s="302">
        <f t="shared" si="7"/>
        <v>1</v>
      </c>
      <c r="DD88" s="305" t="e">
        <f>IF(DC88=0,0,SUM(DB89:DB$170))</f>
        <v>#VALUE!</v>
      </c>
      <c r="DE88" s="177">
        <f t="shared" si="17"/>
        <v>0</v>
      </c>
      <c r="DF88" s="302" t="e">
        <f>IF(DB88&gt;0,0,IF(DG67-DF70-DF71-DF72-DF73-DF74-DF75-DF76-DF77-DF78-DF79-DF80-DF81-DF82-DF83-DF84-DF85-DF86-DF87&gt;DG68,DG68,DG67-DF70-DF71-DF72-DF73-DF74-DF75-DF76-DF77-DF78-DF79-DF80-DF81-DF82-DF83-DF84-DF85-DF86-DF87))</f>
        <v>#VALUE!</v>
      </c>
      <c r="DG88" s="305" t="e">
        <f>IF(DF88=0,0,SUM(DF89:$DF$170))</f>
        <v>#VALUE!</v>
      </c>
      <c r="DH88" s="305" t="e">
        <f t="shared" si="18"/>
        <v>#VALUE!</v>
      </c>
    </row>
    <row r="89" spans="1:112" s="301" customFormat="1" ht="17.100000000000001" customHeight="1" x14ac:dyDescent="0.15">
      <c r="A89" s="182"/>
      <c r="B89" s="182"/>
      <c r="C89" s="182"/>
      <c r="D89" s="182"/>
      <c r="E89" s="182"/>
      <c r="F89" s="182"/>
      <c r="G89" s="182"/>
      <c r="H89" s="182"/>
      <c r="I89" s="182"/>
      <c r="J89" s="182"/>
      <c r="K89" s="182"/>
      <c r="L89" s="182"/>
      <c r="M89" s="182"/>
      <c r="N89" s="182"/>
      <c r="O89" s="182"/>
      <c r="P89" s="182"/>
      <c r="Q89" s="182"/>
      <c r="R89" s="182"/>
      <c r="S89" s="182"/>
      <c r="T89" s="182"/>
      <c r="U89" s="182"/>
      <c r="V89" s="182"/>
      <c r="W89" s="182"/>
      <c r="X89" s="182"/>
      <c r="Y89" s="182"/>
      <c r="Z89" s="182"/>
      <c r="AA89" s="182"/>
      <c r="AB89" s="182"/>
      <c r="AC89" s="182"/>
      <c r="AD89" s="182"/>
      <c r="AE89" s="182"/>
      <c r="AF89" s="182"/>
      <c r="AG89" s="182"/>
      <c r="AH89" s="182"/>
      <c r="AI89" s="182"/>
      <c r="AJ89" s="182"/>
      <c r="AK89" s="182"/>
      <c r="AL89" s="182"/>
      <c r="AM89" s="182"/>
      <c r="AN89" s="182"/>
      <c r="AO89" s="182"/>
      <c r="AP89" s="182"/>
      <c r="AQ89" s="182"/>
      <c r="AR89" s="182"/>
      <c r="AS89" s="182"/>
      <c r="AT89" s="182"/>
      <c r="AU89" s="182"/>
      <c r="AV89" s="182"/>
      <c r="AW89" s="182"/>
      <c r="AX89" s="182"/>
      <c r="AY89" s="182"/>
      <c r="AZ89" s="182"/>
      <c r="BA89" s="182"/>
      <c r="BB89" s="182"/>
      <c r="BC89" s="182"/>
      <c r="BD89" s="182"/>
      <c r="BE89" s="182"/>
      <c r="BF89" s="182"/>
      <c r="BG89" s="182"/>
      <c r="BH89" s="182"/>
      <c r="BI89" s="182"/>
      <c r="BJ89" s="182"/>
      <c r="BK89" s="182"/>
      <c r="BL89" s="182"/>
      <c r="BM89" s="182"/>
      <c r="BN89" s="182"/>
      <c r="BO89" s="182"/>
      <c r="BP89" s="182"/>
      <c r="BQ89" s="182"/>
      <c r="BR89" s="182"/>
      <c r="BS89" s="34"/>
      <c r="BT89" s="182"/>
      <c r="BU89" s="182"/>
      <c r="BV89" s="23">
        <v>23</v>
      </c>
      <c r="BW89" s="24">
        <v>4.3999999999999997E-2</v>
      </c>
      <c r="BX89" s="24">
        <v>4.3999999999999997E-2</v>
      </c>
      <c r="BY89" s="308"/>
      <c r="BZ89" s="306">
        <f t="shared" si="20"/>
        <v>19</v>
      </c>
      <c r="CA89" s="304" t="e">
        <f>IF(CD67-CA70-CA71-CA72-CA73-CA74-CA75-CA76-CA77-CA78-CA79-CA80-CA81-CA82-CA83-CA84-CA85-CA86-CA87-CA88&gt;CD68,CD68,CD67-CA70-CA71-CA72-CA73-CA74-CA75-CA76-CA77-CA78-CA79-CA80-CA81-CA82-CA83-CA84-CA85-CA86-CA87-CA88)</f>
        <v>#VALUE!</v>
      </c>
      <c r="CB89" s="307">
        <f t="shared" si="8"/>
        <v>0</v>
      </c>
      <c r="CC89" s="302" t="e">
        <f t="shared" si="0"/>
        <v>#VALUE!</v>
      </c>
      <c r="CD89" s="302">
        <f t="shared" si="1"/>
        <v>1</v>
      </c>
      <c r="CE89" s="302" t="e">
        <f>IF(CD89=0,0,SUM(CC90:$CC$170))</f>
        <v>#VALUE!</v>
      </c>
      <c r="CF89" s="47"/>
      <c r="CG89" s="306">
        <f t="shared" si="21"/>
        <v>19</v>
      </c>
      <c r="CH89" s="304" t="e">
        <f>IF(CK67-CH70-CH71-CH72-CH73-CH74-CH75-CH76-CH77-CH78-CH79-CH80-CH81-CH82-CH83-CH84-CH85-CH86-CH87-CH88&gt;CK68,CK68,CK67-CH70-CH71-CH72-CH73-CH74-CH75-CH76-CH77-CH78-CH79-CH80-CH81-CH82-CH83-CH84-CH85-CH86-CH87-CH88)</f>
        <v>#VALUE!</v>
      </c>
      <c r="CI89" s="307">
        <f t="shared" si="9"/>
        <v>0</v>
      </c>
      <c r="CJ89" s="302" t="e">
        <f t="shared" si="2"/>
        <v>#VALUE!</v>
      </c>
      <c r="CK89" s="302">
        <f t="shared" si="3"/>
        <v>1</v>
      </c>
      <c r="CL89" s="302" t="e">
        <f>IF(CK89=0,0,SUM(CJ90:CJ$170))</f>
        <v>#VALUE!</v>
      </c>
      <c r="CM89" s="47"/>
      <c r="CN89" s="306">
        <f t="shared" si="22"/>
        <v>19</v>
      </c>
      <c r="CO89" s="304" t="e">
        <f>IF(CR67-CO70-CO71-CO72-CO73-CO74-CO75-CO76-CO77-CO78-CO79-CO80-CO81-CO82-CO83-CO84-CO85-CO86-CO87-CO88&gt;CR68,CR68,CR67-CO70-CO71-CO72-CO73-CO74-CO75-CO76-CO77-CO78-CO79-CO80-CO81-CO82-CO83-CO84-CO85-CO86-CO87-CO88)</f>
        <v>#VALUE!</v>
      </c>
      <c r="CP89" s="177">
        <f t="shared" si="10"/>
        <v>0</v>
      </c>
      <c r="CQ89" s="302" t="e">
        <f t="shared" si="4"/>
        <v>#VALUE!</v>
      </c>
      <c r="CR89" s="302">
        <f t="shared" si="5"/>
        <v>1</v>
      </c>
      <c r="CS89" s="305" t="e">
        <f>IF(CR89=0,0,SUM(CQ90:CQ$170))</f>
        <v>#VALUE!</v>
      </c>
      <c r="CT89" s="177">
        <f t="shared" si="14"/>
        <v>0</v>
      </c>
      <c r="CU89" s="302" t="e">
        <f>IF(CQ89&gt;0,0,IF(CV67-CU70-CU71-CU72-CU73-CU74-CU75-CU76-CU77-CU78-CU79-CU80-CU81-CU82-CU83-CU84-CU85-CU86-CU87-CU88&gt;CV68,CV68,CV67-CU70-CU71-CU72-CU73-CU74-CU75-CU76-CU77-CU78-CU79-CU80-CU81-CU82-CU83-CU84-CU85-CU86-CU87-CU88))</f>
        <v>#VALUE!</v>
      </c>
      <c r="CV89" s="305" t="e">
        <f>IF(CU89=0,0,SUM(CU90:$CU$170))</f>
        <v>#VALUE!</v>
      </c>
      <c r="CW89" s="305" t="e">
        <f t="shared" si="15"/>
        <v>#VALUE!</v>
      </c>
      <c r="CX89" s="308"/>
      <c r="CY89" s="306">
        <f t="shared" si="23"/>
        <v>19</v>
      </c>
      <c r="CZ89" s="304" t="e">
        <f>IF(DC67-CZ70-CZ71-CZ72-CZ73-CZ74-CZ75-CZ76-CZ77-CZ78-CZ79-CZ80-CZ81-CZ82-CZ83-CZ84-CZ85-CZ86-CZ87-CZ88&gt;DC68,DC68,DC67-CZ70-CZ71-CZ72-CZ73-CZ74-CZ75-CZ76-CZ77-CZ78-CZ79-CZ80-CZ81-CZ82-CZ83-CZ84-CZ85-CZ86-CZ87-CZ88)</f>
        <v>#VALUE!</v>
      </c>
      <c r="DA89" s="177">
        <f t="shared" si="11"/>
        <v>0</v>
      </c>
      <c r="DB89" s="302" t="e">
        <f t="shared" si="6"/>
        <v>#VALUE!</v>
      </c>
      <c r="DC89" s="302">
        <f t="shared" si="7"/>
        <v>1</v>
      </c>
      <c r="DD89" s="305" t="e">
        <f>IF(DC89=0,0,SUM(DB90:DB$170))</f>
        <v>#VALUE!</v>
      </c>
      <c r="DE89" s="177">
        <f t="shared" si="17"/>
        <v>0</v>
      </c>
      <c r="DF89" s="302" t="e">
        <f>IF(DB89&gt;0,0,IF(DG67-DF70-DF71-DF72-DF73-DF74-DF75-DF76-DF77-DF78-DF79-DF80-DF81-DF82-DF83-DF84-DF85-DF86-DF87-DF88&gt;DG68,DG68,DG67-DF70-DF71-DF72-DF73-DF74-DF75-DF76-DF77-DF78-DF79-DF80-DF81-DF82-DF83-DF84-DF85-DF86-DF87-DF88))</f>
        <v>#VALUE!</v>
      </c>
      <c r="DG89" s="305" t="e">
        <f>IF(DF89=0,0,SUM(DF90:$DF$170))</f>
        <v>#VALUE!</v>
      </c>
      <c r="DH89" s="305" t="e">
        <f t="shared" si="18"/>
        <v>#VALUE!</v>
      </c>
    </row>
    <row r="90" spans="1:112" s="301" customFormat="1" ht="17.100000000000001" customHeight="1" x14ac:dyDescent="0.15">
      <c r="A90" s="182"/>
      <c r="B90" s="182"/>
      <c r="C90" s="182"/>
      <c r="D90" s="182"/>
      <c r="E90" s="182"/>
      <c r="F90" s="182"/>
      <c r="G90" s="182"/>
      <c r="H90" s="182"/>
      <c r="I90" s="182"/>
      <c r="J90" s="182"/>
      <c r="K90" s="182"/>
      <c r="L90" s="182"/>
      <c r="M90" s="182"/>
      <c r="N90" s="182"/>
      <c r="O90" s="182"/>
      <c r="P90" s="182"/>
      <c r="Q90" s="182"/>
      <c r="R90" s="182"/>
      <c r="S90" s="182"/>
      <c r="T90" s="182"/>
      <c r="U90" s="182"/>
      <c r="V90" s="182"/>
      <c r="W90" s="182"/>
      <c r="X90" s="182"/>
      <c r="Y90" s="182"/>
      <c r="Z90" s="182"/>
      <c r="AA90" s="182"/>
      <c r="AB90" s="182"/>
      <c r="AC90" s="182"/>
      <c r="AD90" s="182"/>
      <c r="AE90" s="182"/>
      <c r="AF90" s="182"/>
      <c r="AG90" s="182"/>
      <c r="AH90" s="182"/>
      <c r="AI90" s="182"/>
      <c r="AJ90" s="182"/>
      <c r="AK90" s="182"/>
      <c r="AL90" s="182"/>
      <c r="AM90" s="182"/>
      <c r="AN90" s="182"/>
      <c r="AO90" s="182"/>
      <c r="AP90" s="182"/>
      <c r="AQ90" s="182"/>
      <c r="AR90" s="182"/>
      <c r="AS90" s="182"/>
      <c r="AT90" s="182"/>
      <c r="AU90" s="182"/>
      <c r="AV90" s="182"/>
      <c r="AW90" s="182"/>
      <c r="AX90" s="182"/>
      <c r="AY90" s="182"/>
      <c r="AZ90" s="182"/>
      <c r="BA90" s="182"/>
      <c r="BB90" s="182"/>
      <c r="BC90" s="182"/>
      <c r="BD90" s="182"/>
      <c r="BE90" s="182"/>
      <c r="BF90" s="182"/>
      <c r="BG90" s="182"/>
      <c r="BH90" s="182"/>
      <c r="BI90" s="182"/>
      <c r="BJ90" s="182"/>
      <c r="BK90" s="182"/>
      <c r="BL90" s="182"/>
      <c r="BM90" s="182"/>
      <c r="BN90" s="182"/>
      <c r="BO90" s="182"/>
      <c r="BP90" s="182"/>
      <c r="BQ90" s="182"/>
      <c r="BR90" s="182"/>
      <c r="BS90" s="34"/>
      <c r="BT90" s="182"/>
      <c r="BU90" s="182"/>
      <c r="BV90" s="23">
        <v>24</v>
      </c>
      <c r="BW90" s="24">
        <v>4.2000000000000003E-2</v>
      </c>
      <c r="BX90" s="24">
        <v>4.2000000000000003E-2</v>
      </c>
      <c r="BY90" s="308"/>
      <c r="BZ90" s="306">
        <f t="shared" si="20"/>
        <v>20</v>
      </c>
      <c r="CA90" s="304" t="e">
        <f>IF(CD67-CA70-CA71-CA72-CA73-CA74-CA75-CA76-CA77-CA78-CA79-CA80-CA81-CA82-CA83-CA84-CA85-CA86-CA87-CA88-CA89&gt;CD68,CD68,CD67-CA70-CA71-CA72-CA73-CA74-CA75-CA76-CA77-CA78-CA79-CA80-CA81-CA82-CA83-CA84-CA85-CA86-CA87-CA88-CA89)</f>
        <v>#VALUE!</v>
      </c>
      <c r="CB90" s="307">
        <f t="shared" si="8"/>
        <v>0</v>
      </c>
      <c r="CC90" s="302" t="e">
        <f t="shared" si="0"/>
        <v>#VALUE!</v>
      </c>
      <c r="CD90" s="302">
        <f t="shared" si="1"/>
        <v>1</v>
      </c>
      <c r="CE90" s="302" t="e">
        <f>IF(CD90=0,0,SUM(CC91:$CC$170))</f>
        <v>#VALUE!</v>
      </c>
      <c r="CF90" s="47"/>
      <c r="CG90" s="306">
        <f t="shared" si="21"/>
        <v>20</v>
      </c>
      <c r="CH90" s="304" t="e">
        <f>IF(CK67-CH70-CH71-CH72-CH73-CH74-CH75-CH76-CH77-CH78-CH79-CH80-CH81-CH82-CH83-CH84-CH85-CH86-CH87-CH88-CH89&gt;CK68,CK68,CK67-CH70-CH71-CH72-CH73-CH74-CH75-CH76-CH77-CH78-CH79-CH80-CH81-CH82-CH83-CH84-CH85-CH86-CH87-CH88-CH89)</f>
        <v>#VALUE!</v>
      </c>
      <c r="CI90" s="307">
        <f t="shared" si="9"/>
        <v>0</v>
      </c>
      <c r="CJ90" s="302" t="e">
        <f t="shared" si="2"/>
        <v>#VALUE!</v>
      </c>
      <c r="CK90" s="302">
        <f t="shared" si="3"/>
        <v>1</v>
      </c>
      <c r="CL90" s="302" t="e">
        <f>IF(CK90=0,0,SUM(CJ91:CJ$170))</f>
        <v>#VALUE!</v>
      </c>
      <c r="CM90" s="47"/>
      <c r="CN90" s="306">
        <f t="shared" si="22"/>
        <v>20</v>
      </c>
      <c r="CO90" s="304" t="e">
        <f>IF(CR67-CO70-CO71-CO72-CO73-CO74-CO75-CO76-CO77-CO78-CO79-CO80-CO81-CO82-CO83-CO84-CO85-CO86-CO87-CO88-CO89&gt;CR68,CR68,CR67-CO70-CO71-CO72-CO73-CO74-CO75-CO76-CO77-CO78-CO79-CO80-CO81-CO82-CO83-CO84-CO85-CO86-CO87-CO88-CO89)</f>
        <v>#VALUE!</v>
      </c>
      <c r="CP90" s="177">
        <f t="shared" si="10"/>
        <v>0</v>
      </c>
      <c r="CQ90" s="302" t="e">
        <f t="shared" si="4"/>
        <v>#VALUE!</v>
      </c>
      <c r="CR90" s="302">
        <f t="shared" si="5"/>
        <v>1</v>
      </c>
      <c r="CS90" s="305" t="e">
        <f>IF(CR90=0,0,SUM(CQ91:CQ$170))</f>
        <v>#VALUE!</v>
      </c>
      <c r="CT90" s="177">
        <f t="shared" si="14"/>
        <v>0</v>
      </c>
      <c r="CU90" s="302" t="e">
        <f>IF(CQ90&gt;0,0,IF(CV67-CU70-CU71-CU72-CU73-CU74-CU75-CU76-CU77-CU78-CU79-CU80-CU81-CU82-CU83-CU84-CU85-CU86-CU87-CU88-CU89&gt;CV68,CV68,CV67-CU70-CU71-CU72-CU73-CU74-CU75-CU76-CU77-CU78-CU79-CU80-CU81-CU82-CU83-CU84-CU85-CU86-CU87-CU88-CU89))</f>
        <v>#VALUE!</v>
      </c>
      <c r="CV90" s="305" t="e">
        <f>IF(CU90=0,0,SUM(CU91:$CU$170))</f>
        <v>#VALUE!</v>
      </c>
      <c r="CW90" s="305" t="e">
        <f t="shared" si="15"/>
        <v>#VALUE!</v>
      </c>
      <c r="CX90" s="308"/>
      <c r="CY90" s="306">
        <f t="shared" si="23"/>
        <v>20</v>
      </c>
      <c r="CZ90" s="304" t="e">
        <f>IF(DC67-CZ70-CZ71-CZ72-CZ73-CZ74-CZ75-CZ76-CZ77-CZ78-CZ79-CZ80-CZ81-CZ82-CZ83-CZ84-CZ85-CZ86-CZ87-CZ88-CZ89&gt;DC68,DC68,DC67-CZ70-CZ71-CZ72-CZ73-CZ74-CZ75-CZ76-CZ77-CZ78-CZ79-CZ80-CZ81-CZ82-CZ83-CZ84-CZ85-CZ86-CZ87-CZ88-CZ89)</f>
        <v>#VALUE!</v>
      </c>
      <c r="DA90" s="177">
        <f t="shared" si="11"/>
        <v>0</v>
      </c>
      <c r="DB90" s="302" t="e">
        <f t="shared" si="6"/>
        <v>#VALUE!</v>
      </c>
      <c r="DC90" s="302">
        <f t="shared" si="7"/>
        <v>1</v>
      </c>
      <c r="DD90" s="305" t="e">
        <f>IF(DC90=0,0,SUM(DB91:DB$170))</f>
        <v>#VALUE!</v>
      </c>
      <c r="DE90" s="177">
        <f t="shared" si="17"/>
        <v>0</v>
      </c>
      <c r="DF90" s="302" t="e">
        <f>IF(DB90&gt;0,0,IF(DG67-DF70-DF71-DF72-DF73-DF74-DF75-DF76-DF77-DF78-DF79-DF80-DF81-DF82-DF83-DF84-DF85-DF86-DF87-DF88-DF89&gt;DG68,DG68,DG67-DF70-DF71-DF72-DF73-DF74-DF75-DF76-DF77-DF78-DF79-DF80-DF81-DF82-DF83-DF84-DF85-DF86-DF87-DF88-DF89))</f>
        <v>#VALUE!</v>
      </c>
      <c r="DG90" s="305" t="e">
        <f>IF(DF90=0,0,SUM(DF91:$DF$170))</f>
        <v>#VALUE!</v>
      </c>
      <c r="DH90" s="305" t="e">
        <f t="shared" si="18"/>
        <v>#VALUE!</v>
      </c>
    </row>
    <row r="91" spans="1:112" s="301" customFormat="1" ht="17.100000000000001" customHeight="1" x14ac:dyDescent="0.15">
      <c r="A91" s="182"/>
      <c r="B91" s="182"/>
      <c r="C91" s="182"/>
      <c r="D91" s="182"/>
      <c r="E91" s="182"/>
      <c r="F91" s="182"/>
      <c r="G91" s="182"/>
      <c r="H91" s="182"/>
      <c r="I91" s="182"/>
      <c r="J91" s="182"/>
      <c r="K91" s="182"/>
      <c r="L91" s="182"/>
      <c r="M91" s="182"/>
      <c r="N91" s="182"/>
      <c r="O91" s="182"/>
      <c r="P91" s="182"/>
      <c r="Q91" s="182"/>
      <c r="R91" s="182"/>
      <c r="S91" s="182"/>
      <c r="T91" s="182"/>
      <c r="U91" s="182"/>
      <c r="V91" s="182"/>
      <c r="W91" s="182"/>
      <c r="X91" s="182"/>
      <c r="Y91" s="182"/>
      <c r="Z91" s="182"/>
      <c r="AA91" s="182"/>
      <c r="AB91" s="182"/>
      <c r="AC91" s="182"/>
      <c r="AD91" s="182"/>
      <c r="AE91" s="182"/>
      <c r="AF91" s="182"/>
      <c r="AG91" s="182"/>
      <c r="AH91" s="182"/>
      <c r="AI91" s="182"/>
      <c r="AJ91" s="182"/>
      <c r="AK91" s="182"/>
      <c r="AL91" s="182"/>
      <c r="AM91" s="182"/>
      <c r="AN91" s="182"/>
      <c r="AO91" s="182"/>
      <c r="AP91" s="182"/>
      <c r="AQ91" s="182"/>
      <c r="AR91" s="182"/>
      <c r="AS91" s="182"/>
      <c r="AT91" s="182"/>
      <c r="AU91" s="182"/>
      <c r="AV91" s="182"/>
      <c r="AW91" s="182"/>
      <c r="AX91" s="182"/>
      <c r="AY91" s="182"/>
      <c r="AZ91" s="182"/>
      <c r="BA91" s="182"/>
      <c r="BB91" s="182"/>
      <c r="BC91" s="182"/>
      <c r="BD91" s="182"/>
      <c r="BE91" s="182"/>
      <c r="BF91" s="182"/>
      <c r="BG91" s="182"/>
      <c r="BH91" s="182"/>
      <c r="BI91" s="182"/>
      <c r="BJ91" s="182"/>
      <c r="BK91" s="182"/>
      <c r="BL91" s="182"/>
      <c r="BM91" s="182"/>
      <c r="BN91" s="182"/>
      <c r="BO91" s="182"/>
      <c r="BP91" s="182"/>
      <c r="BQ91" s="182"/>
      <c r="BR91" s="182"/>
      <c r="BS91" s="34"/>
      <c r="BT91" s="182"/>
      <c r="BU91" s="182"/>
      <c r="BV91" s="23">
        <v>25</v>
      </c>
      <c r="BW91" s="24">
        <v>0.04</v>
      </c>
      <c r="BX91" s="24">
        <v>0.04</v>
      </c>
      <c r="BY91" s="308"/>
      <c r="BZ91" s="306">
        <f t="shared" si="20"/>
        <v>21</v>
      </c>
      <c r="CA91" s="304" t="e">
        <f>IF(CD67-CA70-CA71-CA72-CA73-CA74-CA75-CA76-CA77-CA78-CA79-CA80-CA81-CA82-CA83-CA84-CA85-CA86-CA87-CA88-CA89-CA90&gt;CD68,CD68,CD67-CA70-CA71-CA72-CA73-CA74-CA75-CA76-CA77-CA78-CA79-CA80-CA81-CA82-CA83-CA84-CA85-CA86-CA87-CA88-CA89-CA90)</f>
        <v>#VALUE!</v>
      </c>
      <c r="CB91" s="307">
        <f t="shared" si="8"/>
        <v>0</v>
      </c>
      <c r="CC91" s="302" t="e">
        <f t="shared" si="0"/>
        <v>#VALUE!</v>
      </c>
      <c r="CD91" s="302">
        <f t="shared" si="1"/>
        <v>1</v>
      </c>
      <c r="CE91" s="302" t="e">
        <f>IF(CD91=0,0,SUM(CC92:$CC$170))</f>
        <v>#VALUE!</v>
      </c>
      <c r="CF91" s="47"/>
      <c r="CG91" s="306">
        <f t="shared" si="21"/>
        <v>21</v>
      </c>
      <c r="CH91" s="304" t="e">
        <f>IF(CK67-CH70-CH71-CH72-CH73-CH74-CH75-CH76-CH77-CH78-CH79-CH80-CH81-CH82-CH83-CH84-CH85-CH86-CH87-CH88-CH89-CH90&gt;CK68,CK68,CK67-CH70-CH71-CH72-CH73-CH74-CH75-CH76-CH77-CH78-CH79-CH80-CH81-CH82-CH83-CH84-CH85-CH86-CH87-CH88-CH89-CH90)</f>
        <v>#VALUE!</v>
      </c>
      <c r="CI91" s="307">
        <f t="shared" si="9"/>
        <v>0</v>
      </c>
      <c r="CJ91" s="302" t="e">
        <f t="shared" si="2"/>
        <v>#VALUE!</v>
      </c>
      <c r="CK91" s="302">
        <f t="shared" si="3"/>
        <v>1</v>
      </c>
      <c r="CL91" s="302" t="e">
        <f>IF(CK91=0,0,SUM(CJ92:CJ$170))</f>
        <v>#VALUE!</v>
      </c>
      <c r="CM91" s="47"/>
      <c r="CN91" s="306">
        <f t="shared" si="22"/>
        <v>21</v>
      </c>
      <c r="CO91" s="304" t="e">
        <f>IF(CR67-CO70-CO71-CO72-CO73-CO74-CO75-CO76-CO77-CO78-CO79-CO80-CO81-CO82-CO83-CO84-CO85-CO86-CO87-CO88-CO89-CO90&gt;CR68,CR68,CR67-CO70-CO71-CO72-CO73-CO74-CO75-CO76-CO77-CO78-CO79-CO80-CO81-CO82-CO83-CO84-CO85-CO86-CO87-CO88-CO89-CO90)</f>
        <v>#VALUE!</v>
      </c>
      <c r="CP91" s="177">
        <f t="shared" si="10"/>
        <v>0</v>
      </c>
      <c r="CQ91" s="302" t="e">
        <f t="shared" si="4"/>
        <v>#VALUE!</v>
      </c>
      <c r="CR91" s="302">
        <f t="shared" si="5"/>
        <v>1</v>
      </c>
      <c r="CS91" s="305" t="e">
        <f>IF(CR91=0,0,SUM(CQ92:CQ$170))</f>
        <v>#VALUE!</v>
      </c>
      <c r="CT91" s="177">
        <f t="shared" si="14"/>
        <v>0</v>
      </c>
      <c r="CU91" s="302" t="e">
        <f>IF(CQ91&gt;0,0,IF(CV67-CU70-CU71-CU72-CU73-CU74-CU75-CU76-CU77-CU78-CU79-CU80-CU81-CU82-CU83-CU84-CU85-CU86-CU87-CU88-CU89-CU90&gt;CV68,CV68,CV67-CU70-CU71-CU72-CU73-CU74-CU75-CU76-CU77-CU78-CU79-CU80-CU81-CU82-CU83-CU84-CU85-CU86-CU87-CU88-CU89-CU90))</f>
        <v>#VALUE!</v>
      </c>
      <c r="CV91" s="305" t="e">
        <f>IF(CU91=0,0,SUM(CU92:$CU$170))</f>
        <v>#VALUE!</v>
      </c>
      <c r="CW91" s="305" t="e">
        <f t="shared" si="15"/>
        <v>#VALUE!</v>
      </c>
      <c r="CX91" s="308"/>
      <c r="CY91" s="306">
        <f t="shared" si="23"/>
        <v>21</v>
      </c>
      <c r="CZ91" s="304" t="e">
        <f>IF(DC67-CZ70-CZ71-CZ72-CZ73-CZ74-CZ75-CZ76-CZ77-CZ78-CZ79-CZ80-CZ81-CZ82-CZ83-CZ84-CZ85-CZ86-CZ87-CZ88-CZ89-CZ90&gt;DC68,DC68,DC67-CZ70-CZ71-CZ72-CZ73-CZ74-CZ75-CZ76-CZ77-CZ78-CZ79-CZ80-CZ81-CZ82-CZ83-CZ84-CZ85-CZ86-CZ87-CZ88-CZ89-CZ90)</f>
        <v>#VALUE!</v>
      </c>
      <c r="DA91" s="177">
        <f t="shared" si="11"/>
        <v>0</v>
      </c>
      <c r="DB91" s="302" t="e">
        <f t="shared" si="6"/>
        <v>#VALUE!</v>
      </c>
      <c r="DC91" s="302">
        <f t="shared" si="7"/>
        <v>1</v>
      </c>
      <c r="DD91" s="305" t="e">
        <f>IF(DC91=0,0,SUM(DB92:DB$170))</f>
        <v>#VALUE!</v>
      </c>
      <c r="DE91" s="177">
        <f t="shared" si="17"/>
        <v>0</v>
      </c>
      <c r="DF91" s="302" t="e">
        <f>IF(DB91&gt;0,0,IF(DG67-DF70-DF71-DF72-DF73-DF74-DF75-DF76-DF77-DF78-DF79-DF80-DF81-DF82-DF83-DF84-DF85-DF86-DF87-DF88-DF89-DF90&gt;DG68,DG68,DG67-DF70-DF71-DF72-DF73-DF74-DF75-DF76-DF77-DF78-DF79-DF80-DF81-DF82-DF83-DF84-DF85-DF86-DF87-DF88-DF89-DF90))</f>
        <v>#VALUE!</v>
      </c>
      <c r="DG91" s="305" t="e">
        <f>IF(DF91=0,0,SUM(DF92:$DF$170))</f>
        <v>#VALUE!</v>
      </c>
      <c r="DH91" s="305" t="e">
        <f t="shared" si="18"/>
        <v>#VALUE!</v>
      </c>
    </row>
    <row r="92" spans="1:112" s="301" customFormat="1" ht="17.100000000000001" customHeight="1" x14ac:dyDescent="0.15">
      <c r="A92" s="182"/>
      <c r="B92" s="182"/>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c r="AA92" s="182"/>
      <c r="AB92" s="182"/>
      <c r="AC92" s="182"/>
      <c r="AD92" s="182"/>
      <c r="AE92" s="182"/>
      <c r="AF92" s="182"/>
      <c r="AG92" s="182"/>
      <c r="AH92" s="182"/>
      <c r="AI92" s="182"/>
      <c r="AJ92" s="182"/>
      <c r="AK92" s="182"/>
      <c r="AL92" s="182"/>
      <c r="AM92" s="182"/>
      <c r="AN92" s="182"/>
      <c r="AO92" s="182"/>
      <c r="AP92" s="182"/>
      <c r="AQ92" s="182"/>
      <c r="AR92" s="182"/>
      <c r="AS92" s="182"/>
      <c r="AT92" s="182"/>
      <c r="AU92" s="182"/>
      <c r="AV92" s="182"/>
      <c r="AW92" s="182"/>
      <c r="AX92" s="182"/>
      <c r="AY92" s="182"/>
      <c r="AZ92" s="182"/>
      <c r="BA92" s="182"/>
      <c r="BB92" s="182"/>
      <c r="BC92" s="182"/>
      <c r="BD92" s="182"/>
      <c r="BE92" s="182"/>
      <c r="BF92" s="182"/>
      <c r="BG92" s="182"/>
      <c r="BH92" s="182"/>
      <c r="BI92" s="182"/>
      <c r="BJ92" s="182"/>
      <c r="BK92" s="182"/>
      <c r="BL92" s="182"/>
      <c r="BM92" s="182"/>
      <c r="BN92" s="182"/>
      <c r="BO92" s="182"/>
      <c r="BP92" s="182"/>
      <c r="BQ92" s="182"/>
      <c r="BR92" s="182"/>
      <c r="BS92" s="34"/>
      <c r="BT92" s="182"/>
      <c r="BU92" s="182"/>
      <c r="BV92" s="23">
        <v>26</v>
      </c>
      <c r="BW92" s="24">
        <v>3.9E-2</v>
      </c>
      <c r="BX92" s="24">
        <v>3.9E-2</v>
      </c>
      <c r="BY92" s="308"/>
      <c r="BZ92" s="306">
        <f t="shared" si="20"/>
        <v>22</v>
      </c>
      <c r="CA92" s="304" t="e">
        <f>IF(CD67-CA70-CA71-CA72-CA73-CA74-CA75-CA76-CA77-CA78-CA79-CA80-CA81-CA82-CA83-CA84-CA85-CA86-CA87-CA88-CA89-CA90-CA91&gt;CD68,CD68,CD67-CA70-CA71-CA72-CA73-CA74-CA75-CA76-CA77-CA78-CA79-CA80-CA81-CA82-CA83-CA84-CA85-CA86-CA87-CA88-CA89-CA90-CA91)</f>
        <v>#VALUE!</v>
      </c>
      <c r="CB92" s="307">
        <f t="shared" si="8"/>
        <v>0</v>
      </c>
      <c r="CC92" s="302" t="e">
        <f t="shared" si="0"/>
        <v>#VALUE!</v>
      </c>
      <c r="CD92" s="302">
        <f t="shared" si="1"/>
        <v>1</v>
      </c>
      <c r="CE92" s="302" t="e">
        <f>IF(CD92=0,0,SUM(CC93:$CC$170))</f>
        <v>#VALUE!</v>
      </c>
      <c r="CF92" s="47"/>
      <c r="CG92" s="306">
        <f t="shared" si="21"/>
        <v>22</v>
      </c>
      <c r="CH92" s="304" t="e">
        <f>IF(CK67-CH70-CH71-CH72-CH73-CH74-CH75-CH76-CH77-CH78-CH79-CH80-CH81-CH82-CH83-CH84-CH85-CH86-CH87-CH88-CH89-CH90-CH91&gt;CK68,CK68,CK67-CH70-CH71-CH72-CH73-CH74-CH75-CH76-CH77-CH78-CH79-CH80-CH81-CH82-CH83-CH84-CH85-CH86-CH87-CH88-CH89-CH90-CH91)</f>
        <v>#VALUE!</v>
      </c>
      <c r="CI92" s="307">
        <f t="shared" si="9"/>
        <v>0</v>
      </c>
      <c r="CJ92" s="302" t="e">
        <f t="shared" si="2"/>
        <v>#VALUE!</v>
      </c>
      <c r="CK92" s="302">
        <f t="shared" si="3"/>
        <v>1</v>
      </c>
      <c r="CL92" s="302" t="e">
        <f>IF(CK92=0,0,SUM(CJ93:CJ$170))</f>
        <v>#VALUE!</v>
      </c>
      <c r="CM92" s="47"/>
      <c r="CN92" s="306">
        <f t="shared" si="22"/>
        <v>22</v>
      </c>
      <c r="CO92" s="304" t="e">
        <f>IF(CR67-CO70-CO71-CO72-CO73-CO74-CO75-CO76-CO77-CO78-CO79-CO80-CO81-CO82-CO83-CO84-CO85-CO86-CO87-CO88-CO89-CO90-CO91&gt;CR68,CR68,CR67-CO70-CO71-CO72-CO73-CO74-CO75-CO76-CO77-CO78-CO79-CO80-CO81-CO82-CO83-CO84-CO85-CO86-CO87-CO88-CO89-CO90-CO91)</f>
        <v>#VALUE!</v>
      </c>
      <c r="CP92" s="177">
        <f t="shared" si="10"/>
        <v>0</v>
      </c>
      <c r="CQ92" s="302" t="e">
        <f t="shared" si="4"/>
        <v>#VALUE!</v>
      </c>
      <c r="CR92" s="302">
        <f t="shared" si="5"/>
        <v>1</v>
      </c>
      <c r="CS92" s="305" t="e">
        <f>IF(CR92=0,0,SUM(CQ93:CQ$170))</f>
        <v>#VALUE!</v>
      </c>
      <c r="CT92" s="177">
        <f t="shared" si="14"/>
        <v>0</v>
      </c>
      <c r="CU92" s="302" t="e">
        <f>IF(CQ92&gt;0,0,IF(CV67-CU70-CU71-CU72-CU73-CU74-CU75-CU76-CU77-CU78-CU79-CU80-CU81-CU82-CU83-CU84-CU85-CU86-CU87-CU88-CU89-CU90-CU91&gt;CV68,CV68,CV67-CU70-CU71-CU72-CU73-CU74-CU75-CU76-CU77-CU78-CU79-CU80-CU81-CU82-CU83-CU84-CU85-CU86-CU87-CU88-CU89-CU90-CU91))</f>
        <v>#VALUE!</v>
      </c>
      <c r="CV92" s="305" t="e">
        <f>IF(CU92=0,0,SUM(CU93:$CU$170))</f>
        <v>#VALUE!</v>
      </c>
      <c r="CW92" s="305" t="e">
        <f t="shared" si="15"/>
        <v>#VALUE!</v>
      </c>
      <c r="CX92" s="308"/>
      <c r="CY92" s="306">
        <f t="shared" si="23"/>
        <v>22</v>
      </c>
      <c r="CZ92" s="304" t="e">
        <f>IF(DC67-CZ70-CZ71-CZ72-CZ73-CZ74-CZ75-CZ76-CZ77-CZ78-CZ79-CZ80-CZ81-CZ82-CZ83-CZ84-CZ85-CZ86-CZ87-CZ88-CZ89-CZ90-CZ91&gt;DC68,DC68,DC67-CZ70-CZ71-CZ72-CZ73-CZ74-CZ75-CZ76-CZ77-CZ78-CZ79-CZ80-CZ81-CZ82-CZ83-CZ84-CZ85-CZ86-CZ87-CZ88-CZ89-CZ90-CZ91)</f>
        <v>#VALUE!</v>
      </c>
      <c r="DA92" s="177">
        <f t="shared" si="11"/>
        <v>0</v>
      </c>
      <c r="DB92" s="302" t="e">
        <f t="shared" si="6"/>
        <v>#VALUE!</v>
      </c>
      <c r="DC92" s="302">
        <f t="shared" si="7"/>
        <v>1</v>
      </c>
      <c r="DD92" s="305" t="e">
        <f>IF(DC92=0,0,SUM(DB93:DB$170))</f>
        <v>#VALUE!</v>
      </c>
      <c r="DE92" s="177">
        <f t="shared" si="17"/>
        <v>0</v>
      </c>
      <c r="DF92" s="302" t="e">
        <f>IF(DB92&gt;0,0,IF(DG67-DF70-DF71-DF72-DF73-DF74-DF75-DF76-DF77-DF78-DF79-DF80-DF81-DF82-DF83-DF84-DF85-DF86-DF87-DF88-DF89-DF90-DF91&gt;DG68,DG68,DG67-DF70-DF71-DF72-DF73-DF74-DF75-DF76-DF77-DF78-DF79-DF80-DF81-DF82-DF83-DF84-DF85-DF86-DF87-DF88-DF89-DF90-DF91))</f>
        <v>#VALUE!</v>
      </c>
      <c r="DG92" s="305" t="e">
        <f>IF(DF92=0,0,SUM(DF93:$DF$170))</f>
        <v>#VALUE!</v>
      </c>
      <c r="DH92" s="305" t="e">
        <f t="shared" si="18"/>
        <v>#VALUE!</v>
      </c>
    </row>
    <row r="93" spans="1:112" s="301" customFormat="1" ht="17.100000000000001" customHeight="1" x14ac:dyDescent="0.15">
      <c r="A93" s="182"/>
      <c r="B93" s="182"/>
      <c r="C93" s="182"/>
      <c r="D93" s="182"/>
      <c r="E93" s="182"/>
      <c r="F93" s="182"/>
      <c r="G93" s="182"/>
      <c r="H93" s="182"/>
      <c r="I93" s="182"/>
      <c r="J93" s="182"/>
      <c r="K93" s="182"/>
      <c r="L93" s="182"/>
      <c r="M93" s="182"/>
      <c r="N93" s="182"/>
      <c r="O93" s="182"/>
      <c r="P93" s="182"/>
      <c r="Q93" s="182"/>
      <c r="R93" s="182"/>
      <c r="S93" s="182"/>
      <c r="T93" s="182"/>
      <c r="U93" s="182"/>
      <c r="V93" s="182"/>
      <c r="W93" s="182"/>
      <c r="X93" s="182"/>
      <c r="Y93" s="182"/>
      <c r="Z93" s="182"/>
      <c r="AA93" s="182"/>
      <c r="AB93" s="182"/>
      <c r="AC93" s="182"/>
      <c r="AD93" s="182"/>
      <c r="AE93" s="182"/>
      <c r="AF93" s="182"/>
      <c r="AG93" s="182"/>
      <c r="AH93" s="182"/>
      <c r="AI93" s="182"/>
      <c r="AJ93" s="182"/>
      <c r="AK93" s="182"/>
      <c r="AL93" s="182"/>
      <c r="AM93" s="182"/>
      <c r="AN93" s="182"/>
      <c r="AO93" s="182"/>
      <c r="AP93" s="182"/>
      <c r="AQ93" s="182"/>
      <c r="AR93" s="182"/>
      <c r="AS93" s="182"/>
      <c r="AT93" s="182"/>
      <c r="AU93" s="182"/>
      <c r="AV93" s="182"/>
      <c r="AW93" s="182"/>
      <c r="AX93" s="182"/>
      <c r="AY93" s="182"/>
      <c r="AZ93" s="182"/>
      <c r="BA93" s="182"/>
      <c r="BB93" s="182"/>
      <c r="BC93" s="182"/>
      <c r="BD93" s="182"/>
      <c r="BE93" s="182"/>
      <c r="BF93" s="182"/>
      <c r="BG93" s="182"/>
      <c r="BH93" s="182"/>
      <c r="BI93" s="182"/>
      <c r="BJ93" s="182"/>
      <c r="BK93" s="182"/>
      <c r="BL93" s="182"/>
      <c r="BM93" s="182"/>
      <c r="BN93" s="182"/>
      <c r="BO93" s="182"/>
      <c r="BP93" s="182"/>
      <c r="BQ93" s="182"/>
      <c r="BR93" s="182"/>
      <c r="BS93" s="34"/>
      <c r="BT93" s="182"/>
      <c r="BU93" s="182"/>
      <c r="BV93" s="23">
        <v>27</v>
      </c>
      <c r="BW93" s="24">
        <v>3.7999999999999999E-2</v>
      </c>
      <c r="BX93" s="24">
        <v>3.6999999999999998E-2</v>
      </c>
      <c r="BY93" s="308"/>
      <c r="BZ93" s="306">
        <f t="shared" si="20"/>
        <v>23</v>
      </c>
      <c r="CA93" s="304" t="e">
        <f>IF(CD67-CA70-CA71-CA72-CA73-CA74-CA75-CA76-CA77-CA78-CA79-CA80-CA81-CA82-CA83-CA84-CA85-CA86-CA87-CA88-CA89-CA90-CA91-CA92&gt;CD68,CD68,CD67-CA70-CA71-CA72-CA73-CA74-CA75-CA76-CA77-CA78-CA79-CA80-CA81-CA82-CA83-CA84-CA85-CA86-CA87-CA88-CA89-CA90-CA91-CA92)</f>
        <v>#VALUE!</v>
      </c>
      <c r="CB93" s="307">
        <f t="shared" si="8"/>
        <v>0</v>
      </c>
      <c r="CC93" s="302" t="e">
        <f t="shared" si="0"/>
        <v>#VALUE!</v>
      </c>
      <c r="CD93" s="302">
        <f t="shared" si="1"/>
        <v>1</v>
      </c>
      <c r="CE93" s="302" t="e">
        <f>IF(CD93=0,0,SUM(CC94:$CC$170))</f>
        <v>#VALUE!</v>
      </c>
      <c r="CF93" s="47"/>
      <c r="CG93" s="306">
        <f t="shared" si="21"/>
        <v>23</v>
      </c>
      <c r="CH93" s="304" t="e">
        <f>IF(CK67-CH70-CH71-CH72-CH73-CH74-CH75-CH76-CH77-CH78-CH79-CH80-CH81-CH82-CH83-CH84-CH85-CH86-CH87-CH88-CH89-CH90-CH91-CH92&gt;CK68,CK68,CK67-CH70-CH71-CH72-CH73-CH74-CH75-CH76-CH77-CH78-CH79-CH80-CH81-CH82-CH83-CH84-CH85-CH86-CH87-CH88-CH89-CH90-CH91-CH92)</f>
        <v>#VALUE!</v>
      </c>
      <c r="CI93" s="307">
        <f t="shared" si="9"/>
        <v>0</v>
      </c>
      <c r="CJ93" s="302" t="e">
        <f t="shared" si="2"/>
        <v>#VALUE!</v>
      </c>
      <c r="CK93" s="302">
        <f t="shared" si="3"/>
        <v>1</v>
      </c>
      <c r="CL93" s="302" t="e">
        <f>IF(CK93=0,0,SUM(CJ94:CJ$170))</f>
        <v>#VALUE!</v>
      </c>
      <c r="CM93" s="47"/>
      <c r="CN93" s="306">
        <f t="shared" si="22"/>
        <v>23</v>
      </c>
      <c r="CO93" s="304" t="e">
        <f>IF(CR67-CO70-CO71-CO72-CO73-CO74-CO75-CO76-CO77-CO78-CO79-CO80-CO81-CO82-CO83-CO84-CO85-CO86-CO87-CO88-CO89-CO90-CO91-CO92&gt;CR68,CR68,CR67-CO70-CO71-CO72-CO73-CO74-CO75-CO76-CO77-CO78-CO79-CO80-CO81-CO82-CO83-CO84-CO85-CO86-CO87-CO88-CO89-CO90-CO91-CO92)</f>
        <v>#VALUE!</v>
      </c>
      <c r="CP93" s="177">
        <f t="shared" si="10"/>
        <v>0</v>
      </c>
      <c r="CQ93" s="302" t="e">
        <f t="shared" si="4"/>
        <v>#VALUE!</v>
      </c>
      <c r="CR93" s="302">
        <f t="shared" si="5"/>
        <v>1</v>
      </c>
      <c r="CS93" s="305" t="e">
        <f>IF(CR93=0,0,SUM(CQ94:CQ$170))</f>
        <v>#VALUE!</v>
      </c>
      <c r="CT93" s="177">
        <f t="shared" si="14"/>
        <v>0</v>
      </c>
      <c r="CU93" s="302" t="e">
        <f>IF(CQ93&gt;0,0,IF(CV67-CU70-CU71-CU72-CU73-CU74-CU75-CU76-CU77-CU78-CU79-CU80-CU81-CU82-CU83-CU84-CU85-CU86-CU87-CU88-CU89-CU90-CU91-CU92&gt;CV68,CV68,CV67-CU70-CU71-CU72-CU73-CU74-CU75-CU76-CU77-CU78-CU79-CU80-CU81-CU82-CU83-CU84-CU85-CU86-CU87-CU88-CU89-CU90-CU91-CU92))</f>
        <v>#VALUE!</v>
      </c>
      <c r="CV93" s="305" t="e">
        <f>IF(CU93=0,0,SUM(CU94:$CU$170))</f>
        <v>#VALUE!</v>
      </c>
      <c r="CW93" s="305" t="e">
        <f t="shared" si="15"/>
        <v>#VALUE!</v>
      </c>
      <c r="CX93" s="308"/>
      <c r="CY93" s="306">
        <f t="shared" si="23"/>
        <v>23</v>
      </c>
      <c r="CZ93" s="304" t="e">
        <f>IF(DC67-CZ70-CZ71-CZ72-CZ73-CZ74-CZ75-CZ76-CZ77-CZ78-CZ79-CZ80-CZ81-CZ82-CZ83-CZ84-CZ85-CZ86-CZ87-CZ88-CZ89-CZ90-CZ91-CZ92&gt;DC68,DC68,DC67-CZ70-CZ71-CZ72-CZ73-CZ74-CZ75-CZ76-CZ77-CZ78-CZ79-CZ80-CZ81-CZ82-CZ83-CZ84-CZ85-CZ86-CZ87-CZ88-CZ89-CZ90-CZ91-CZ92)</f>
        <v>#VALUE!</v>
      </c>
      <c r="DA93" s="177">
        <f t="shared" si="11"/>
        <v>0</v>
      </c>
      <c r="DB93" s="302" t="e">
        <f t="shared" si="6"/>
        <v>#VALUE!</v>
      </c>
      <c r="DC93" s="302">
        <f t="shared" si="7"/>
        <v>1</v>
      </c>
      <c r="DD93" s="305" t="e">
        <f>IF(DC93=0,0,SUM(DB94:DB$170))</f>
        <v>#VALUE!</v>
      </c>
      <c r="DE93" s="177">
        <f t="shared" si="17"/>
        <v>0</v>
      </c>
      <c r="DF93" s="302" t="e">
        <f>IF(DB93&gt;0,0,IF(DG67-DF70-DF71-DF72-DF73-DF74-DF75-DF76-DF77-DF78-DF79-DF80-DF81-DF82-DF83-DF84-DF85-DF86-DF87-DF88-DF89-DF90-DF91-DF92&gt;DG68,DG68,DG67-DF70-DF71-DF72-DF73-DF74-DF75-DF76-DF77-DF78-DF79-DF80-DF81-DF82-DF83-DF84-DF85-DF86-DF87-DF88-DF89-DF90-DF91-DF92))</f>
        <v>#VALUE!</v>
      </c>
      <c r="DG93" s="305" t="e">
        <f>IF(DF93=0,0,SUM(DF94:$DF$170))</f>
        <v>#VALUE!</v>
      </c>
      <c r="DH93" s="305" t="e">
        <f t="shared" si="18"/>
        <v>#VALUE!</v>
      </c>
    </row>
    <row r="94" spans="1:112" s="301" customFormat="1" ht="17.100000000000001" customHeight="1" x14ac:dyDescent="0.15">
      <c r="A94" s="182"/>
      <c r="B94" s="182"/>
      <c r="C94" s="182"/>
      <c r="D94" s="182"/>
      <c r="E94" s="182"/>
      <c r="F94" s="182"/>
      <c r="G94" s="182"/>
      <c r="H94" s="182"/>
      <c r="I94" s="182"/>
      <c r="J94" s="182"/>
      <c r="K94" s="182"/>
      <c r="L94" s="182"/>
      <c r="M94" s="182"/>
      <c r="N94" s="182"/>
      <c r="O94" s="182"/>
      <c r="P94" s="182"/>
      <c r="Q94" s="182"/>
      <c r="R94" s="182"/>
      <c r="S94" s="182"/>
      <c r="T94" s="182"/>
      <c r="U94" s="182"/>
      <c r="V94" s="182"/>
      <c r="W94" s="182"/>
      <c r="X94" s="182"/>
      <c r="Y94" s="182"/>
      <c r="Z94" s="182"/>
      <c r="AA94" s="182"/>
      <c r="AB94" s="182"/>
      <c r="AC94" s="182"/>
      <c r="AD94" s="182"/>
      <c r="AE94" s="182"/>
      <c r="AF94" s="182"/>
      <c r="AG94" s="182"/>
      <c r="AH94" s="182"/>
      <c r="AI94" s="182"/>
      <c r="AJ94" s="182"/>
      <c r="AK94" s="182"/>
      <c r="AL94" s="182"/>
      <c r="AM94" s="182"/>
      <c r="AN94" s="182"/>
      <c r="AO94" s="182"/>
      <c r="AP94" s="182"/>
      <c r="AQ94" s="182"/>
      <c r="AR94" s="182"/>
      <c r="AS94" s="182"/>
      <c r="AT94" s="182"/>
      <c r="AU94" s="182"/>
      <c r="AV94" s="182"/>
      <c r="AW94" s="182"/>
      <c r="AX94" s="182"/>
      <c r="AY94" s="182"/>
      <c r="AZ94" s="182"/>
      <c r="BA94" s="182"/>
      <c r="BB94" s="182"/>
      <c r="BC94" s="182"/>
      <c r="BD94" s="182"/>
      <c r="BE94" s="182"/>
      <c r="BF94" s="182"/>
      <c r="BG94" s="182"/>
      <c r="BH94" s="182"/>
      <c r="BI94" s="182"/>
      <c r="BJ94" s="182"/>
      <c r="BK94" s="182"/>
      <c r="BL94" s="182"/>
      <c r="BM94" s="182"/>
      <c r="BN94" s="182"/>
      <c r="BO94" s="182"/>
      <c r="BP94" s="182"/>
      <c r="BQ94" s="182"/>
      <c r="BR94" s="182"/>
      <c r="BS94" s="34"/>
      <c r="BT94" s="182"/>
      <c r="BU94" s="182"/>
      <c r="BV94" s="23">
        <v>28</v>
      </c>
      <c r="BW94" s="24">
        <v>3.5999999999999997E-2</v>
      </c>
      <c r="BX94" s="24">
        <v>3.5999999999999997E-2</v>
      </c>
      <c r="BY94" s="308"/>
      <c r="BZ94" s="306">
        <f t="shared" si="20"/>
        <v>24</v>
      </c>
      <c r="CA94" s="304" t="e">
        <f>IF(CD67-CA70-CA71-CA72-CA73-CA74-CA75-CA76-CA77-CA78-CA79-CA80-CA81-CA82-CA83-CA84-CA85-CA86-CA87-CA88-CA89-CA90-CA91-CA92-CA93&gt;CD68,CD68,CD67-CA70-CA71-CA72-CA73-CA74-CA75-CA76-CA77-CA78-CA79-CA80-CA81-CA82-CA83-CA84-CA85-CA86-CA87-CA88-CA89-CA90-CA91-CA92-CA93)</f>
        <v>#VALUE!</v>
      </c>
      <c r="CB94" s="307">
        <f t="shared" si="8"/>
        <v>0</v>
      </c>
      <c r="CC94" s="302" t="e">
        <f t="shared" si="0"/>
        <v>#VALUE!</v>
      </c>
      <c r="CD94" s="302">
        <f t="shared" si="1"/>
        <v>1</v>
      </c>
      <c r="CE94" s="302" t="e">
        <f>IF(CD94=0,0,SUM(CC95:$CC$170))</f>
        <v>#VALUE!</v>
      </c>
      <c r="CF94" s="47"/>
      <c r="CG94" s="306">
        <f t="shared" si="21"/>
        <v>24</v>
      </c>
      <c r="CH94" s="304" t="e">
        <f>IF(CK67-CH70-CH71-CH72-CH73-CH74-CH75-CH76-CH77-CH78-CH79-CH80-CH81-CH82-CH83-CH84-CH85-CH86-CH87-CH88-CH89-CH90-CH91-CH92-CH93&gt;CK68,CK68,CK67-CH70-CH71-CH72-CH73-CH74-CH75-CH76-CH77-CH78-CH79-CH80-CH81-CH82-CH83-CH84-CH85-CH86-CH87-CH88-CH89-CH90-CH91-CH92-CH93)</f>
        <v>#VALUE!</v>
      </c>
      <c r="CI94" s="307">
        <f t="shared" si="9"/>
        <v>0</v>
      </c>
      <c r="CJ94" s="302" t="e">
        <f t="shared" si="2"/>
        <v>#VALUE!</v>
      </c>
      <c r="CK94" s="302">
        <f t="shared" si="3"/>
        <v>1</v>
      </c>
      <c r="CL94" s="302" t="e">
        <f>IF(CK94=0,0,SUM(CJ95:CJ$170))</f>
        <v>#VALUE!</v>
      </c>
      <c r="CM94" s="47"/>
      <c r="CN94" s="306">
        <f t="shared" si="22"/>
        <v>24</v>
      </c>
      <c r="CO94" s="304" t="e">
        <f>IF(CR67-CO70-CO71-CO72-CO73-CO74-CO75-CO76-CO77-CO78-CO79-CO80-CO81-CO82-CO83-CO84-CO85-CO86-CO87-CO88-CO89-CO90-CO91-CO92-CO93&gt;CR68,CR68,CR67-CO70-CO71-CO72-CO73-CO74-CO75-CO76-CO77-CO78-CO79-CO80-CO81-CO82-CO83-CO84-CO85-CO86-CO87-CO88-CO89-CO90-CO91-CO92-CO93)</f>
        <v>#VALUE!</v>
      </c>
      <c r="CP94" s="177">
        <f t="shared" si="10"/>
        <v>0</v>
      </c>
      <c r="CQ94" s="302" t="e">
        <f t="shared" si="4"/>
        <v>#VALUE!</v>
      </c>
      <c r="CR94" s="302">
        <f t="shared" si="5"/>
        <v>1</v>
      </c>
      <c r="CS94" s="305" t="e">
        <f>IF(CR94=0,0,SUM(CQ95:CQ$170))</f>
        <v>#VALUE!</v>
      </c>
      <c r="CT94" s="177">
        <f t="shared" si="14"/>
        <v>0</v>
      </c>
      <c r="CU94" s="302" t="e">
        <f>IF(CQ94&gt;0,0,IF(CV67-CU70-CU71-CU72-CU73-CU74-CU75-CU76-CU77-CU78-CU79-CU80-CU81-CU82-CU83-CU84-CU85-CU86-CU87-CU88-CU89-CU90-CU91-CU92-CU93&gt;CV68,CV68,CV67-CU70-CU71-CU72-CU73-CU74-CU75-CU76-CU77-CU78-CU79-CU80-CU81-CU82-CU83-CU84-CU85-CU86-CU87-CU88-CU89-CU90-CU91-CU92-CU93))</f>
        <v>#VALUE!</v>
      </c>
      <c r="CV94" s="305" t="e">
        <f>IF(CU94=0,0,SUM(CU95:$CU$170))</f>
        <v>#VALUE!</v>
      </c>
      <c r="CW94" s="305" t="e">
        <f t="shared" si="15"/>
        <v>#VALUE!</v>
      </c>
      <c r="CX94" s="308"/>
      <c r="CY94" s="306">
        <f t="shared" si="23"/>
        <v>24</v>
      </c>
      <c r="CZ94" s="304" t="e">
        <f>IF(DC67-CZ70-CZ71-CZ72-CZ73-CZ74-CZ75-CZ76-CZ77-CZ78-CZ79-CZ80-CZ81-CZ82-CZ83-CZ84-CZ85-CZ86-CZ87-CZ88-CZ89-CZ90-CZ91-CZ92-CZ93&gt;DC68,DC68,DC67-CZ70-CZ71-CZ72-CZ73-CZ74-CZ75-CZ76-CZ77-CZ78-CZ79-CZ80-CZ81-CZ82-CZ83-CZ84-CZ85-CZ86-CZ87-CZ88-CZ89-CZ90-CZ91-CZ92-CZ93)</f>
        <v>#VALUE!</v>
      </c>
      <c r="DA94" s="177">
        <f t="shared" si="11"/>
        <v>0</v>
      </c>
      <c r="DB94" s="302" t="e">
        <f t="shared" si="6"/>
        <v>#VALUE!</v>
      </c>
      <c r="DC94" s="302">
        <f t="shared" si="7"/>
        <v>1</v>
      </c>
      <c r="DD94" s="305" t="e">
        <f>IF(DC94=0,0,SUM(DB95:DB$170))</f>
        <v>#VALUE!</v>
      </c>
      <c r="DE94" s="177">
        <f t="shared" si="17"/>
        <v>0</v>
      </c>
      <c r="DF94" s="302" t="e">
        <f>IF(DB94&gt;0,0,IF(DG67-DF70-DF71-DF72-DF73-DF74-DF75-DF76-DF77-DF78-DF79-DF80-DF81-DF82-DF83-DF84-DF85-DF86-DF87-DF88-DF89-DF90-DF91-DF92-DF93&gt;DG68,DG68,DG67-DF70-DF71-DF72-DF73-DF74-DF75-DF76-DF77-DF78-DF79-DF80-DF81-DF82-DF83-DF84-DF85-DF86-DF87-DF88-DF89-DF90-DF91-DF92-DF93))</f>
        <v>#VALUE!</v>
      </c>
      <c r="DG94" s="305" t="e">
        <f>IF(DF94=0,0,SUM(DF95:$DF$170))</f>
        <v>#VALUE!</v>
      </c>
      <c r="DH94" s="305" t="e">
        <f t="shared" si="18"/>
        <v>#VALUE!</v>
      </c>
    </row>
    <row r="95" spans="1:112" s="301" customFormat="1" ht="17.100000000000001" customHeight="1" x14ac:dyDescent="0.15">
      <c r="A95" s="182"/>
      <c r="B95" s="182"/>
      <c r="C95" s="182"/>
      <c r="D95" s="182"/>
      <c r="E95" s="182"/>
      <c r="F95" s="182"/>
      <c r="G95" s="182"/>
      <c r="H95" s="182"/>
      <c r="I95" s="182"/>
      <c r="J95" s="182"/>
      <c r="K95" s="182"/>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2"/>
      <c r="AZ95" s="182"/>
      <c r="BA95" s="182"/>
      <c r="BB95" s="182"/>
      <c r="BC95" s="182"/>
      <c r="BD95" s="182"/>
      <c r="BE95" s="182"/>
      <c r="BF95" s="182"/>
      <c r="BG95" s="182"/>
      <c r="BH95" s="182"/>
      <c r="BI95" s="182"/>
      <c r="BJ95" s="182"/>
      <c r="BK95" s="182"/>
      <c r="BL95" s="182"/>
      <c r="BM95" s="182"/>
      <c r="BN95" s="182"/>
      <c r="BO95" s="182"/>
      <c r="BP95" s="182"/>
      <c r="BQ95" s="182"/>
      <c r="BR95" s="182"/>
      <c r="BS95" s="34"/>
      <c r="BT95" s="182"/>
      <c r="BU95" s="182"/>
      <c r="BV95" s="23">
        <v>29</v>
      </c>
      <c r="BW95" s="24">
        <v>3.5000000000000003E-2</v>
      </c>
      <c r="BX95" s="24">
        <v>3.5000000000000003E-2</v>
      </c>
      <c r="BY95" s="308"/>
      <c r="BZ95" s="306">
        <f t="shared" si="20"/>
        <v>25</v>
      </c>
      <c r="CA95" s="304" t="e">
        <f>IF(CD67-CA70-CA71-CA72-CA73-CA74-CA75-CA76-CA77-CA78-CA79-CA80-CA81-CA82-CA83-CA84-CA85-CA86-CA87-CA88-CA89-CA90-CA91-CA92-CA93-CA94&gt;CD68,CD68,CD67-CA70-CA71-CA72-CA73-CA74-CA75-CA76-CA77-CA78-CA79-CA80-CA81-CA82-CA83-CA84-CA85-CA86-CA87-CA88-CA89-CA90-CA91-CA92-CA93-CA94)</f>
        <v>#VALUE!</v>
      </c>
      <c r="CB95" s="307">
        <f t="shared" si="8"/>
        <v>0</v>
      </c>
      <c r="CC95" s="302" t="e">
        <f t="shared" si="0"/>
        <v>#VALUE!</v>
      </c>
      <c r="CD95" s="302">
        <f t="shared" si="1"/>
        <v>1</v>
      </c>
      <c r="CE95" s="302" t="e">
        <f>IF(CD95=0,0,SUM(CC96:$CC$170))</f>
        <v>#VALUE!</v>
      </c>
      <c r="CF95" s="47"/>
      <c r="CG95" s="306">
        <f t="shared" si="21"/>
        <v>25</v>
      </c>
      <c r="CH95" s="304" t="e">
        <f>IF(CK67-CH70-CH71-CH72-CH73-CH74-CH75-CH76-CH77-CH78-CH79-CH80-CH81-CH82-CH83-CH84-CH85-CH86-CH87-CH88-CH89-CH90-CH91-CH92-CH93-CH94&gt;CK68,CK68,CK67-CH70-CH71-CH72-CH73-CH74-CH75-CH76-CH77-CH78-CH79-CH80-CH81-CH82-CH83-CH84-CH85-CH86-CH87-CH88-CH89-CH90-CH91-CH92-CH93-CH94)</f>
        <v>#VALUE!</v>
      </c>
      <c r="CI95" s="307">
        <f t="shared" si="9"/>
        <v>0</v>
      </c>
      <c r="CJ95" s="302" t="e">
        <f t="shared" si="2"/>
        <v>#VALUE!</v>
      </c>
      <c r="CK95" s="302">
        <f t="shared" si="3"/>
        <v>1</v>
      </c>
      <c r="CL95" s="302" t="e">
        <f>IF(CK95=0,0,SUM(CJ96:CJ$170))</f>
        <v>#VALUE!</v>
      </c>
      <c r="CM95" s="47"/>
      <c r="CN95" s="306">
        <f t="shared" si="22"/>
        <v>25</v>
      </c>
      <c r="CO95" s="304" t="e">
        <f>IF(CR67-CO70-CO71-CO72-CO73-CO74-CO75-CO76-CO77-CO78-CO79-CO80-CO81-CO82-CO83-CO84-CO85-CO86-CO87-CO88-CO89-CO90-CO91-CO92-CO93-CO94&gt;CR68,CR68,CR67-CO70-CO71-CO72-CO73-CO74-CO75-CO76-CO77-CO78-CO79-CO80-CO81-CO82-CO83-CO84-CO85-CO86-CO87-CO88-CO89-CO90-CO91-CO92-CO93-CO94)</f>
        <v>#VALUE!</v>
      </c>
      <c r="CP95" s="177">
        <f t="shared" si="10"/>
        <v>0</v>
      </c>
      <c r="CQ95" s="302" t="e">
        <f t="shared" si="4"/>
        <v>#VALUE!</v>
      </c>
      <c r="CR95" s="302">
        <f t="shared" si="5"/>
        <v>1</v>
      </c>
      <c r="CS95" s="305" t="e">
        <f>IF(CR95=0,0,SUM(CQ96:CQ$170))</f>
        <v>#VALUE!</v>
      </c>
      <c r="CT95" s="177">
        <f t="shared" si="14"/>
        <v>0</v>
      </c>
      <c r="CU95" s="302" t="e">
        <f>IF(CQ95&gt;0,0,IF(CV67-CU70-CU71-CU72-CU73-CU74-CU75-CU76-CU77-CU78-CU79-CU80-CU81-CU82-CU83-CU84-CU85-CU86-CU87-CU88-CU89-CU90-CU91-CU92-CU93-CU94&gt;CV68,CV68,CV67-CU70-CU71-CU72-CU73-CU74-CU75-CU76-CU77-CU78-CU79-CU80-CU81-CU82-CU83-CU84-CU85-CU86-CU87-CU88-CU89-CU90-CU91-CU92-CU93-CU94))</f>
        <v>#VALUE!</v>
      </c>
      <c r="CV95" s="305" t="e">
        <f>IF(CU95=0,0,SUM(CU96:$CU$170))</f>
        <v>#VALUE!</v>
      </c>
      <c r="CW95" s="305" t="e">
        <f t="shared" si="15"/>
        <v>#VALUE!</v>
      </c>
      <c r="CX95" s="308"/>
      <c r="CY95" s="306">
        <f t="shared" si="23"/>
        <v>25</v>
      </c>
      <c r="CZ95" s="304" t="e">
        <f>IF(DC67-CZ70-CZ71-CZ72-CZ73-CZ74-CZ75-CZ76-CZ77-CZ78-CZ79-CZ80-CZ81-CZ82-CZ83-CZ84-CZ85-CZ86-CZ87-CZ88-CZ89-CZ90-CZ91-CZ92-CZ93-CZ94&gt;DC68,DC68,DC67-CZ70-CZ71-CZ72-CZ73-CZ74-CZ75-CZ76-CZ77-CZ78-CZ79-CZ80-CZ81-CZ82-CZ83-CZ84-CZ85-CZ86-CZ87-CZ88-CZ89-CZ90-CZ91-CZ92-CZ93-CZ94)</f>
        <v>#VALUE!</v>
      </c>
      <c r="DA95" s="177">
        <f t="shared" si="11"/>
        <v>0</v>
      </c>
      <c r="DB95" s="302" t="e">
        <f t="shared" si="6"/>
        <v>#VALUE!</v>
      </c>
      <c r="DC95" s="302">
        <f t="shared" si="7"/>
        <v>1</v>
      </c>
      <c r="DD95" s="305" t="e">
        <f>IF(DC95=0,0,SUM(DB96:DB$170))</f>
        <v>#VALUE!</v>
      </c>
      <c r="DE95" s="177">
        <f t="shared" si="17"/>
        <v>0</v>
      </c>
      <c r="DF95" s="302" t="e">
        <f>IF(DB95&gt;0,0,IF(DG67-DF70-DF71-DF72-DF73-DF74-DF75-DF76-DF77-DF78-DF79-DF80-DF81-DF82-DF83-DF84-DF85-DF86-DF87-DF88-DF89-DF90-DF91-DF92-DF93-DF94&gt;DG68,DG68,DG67-DF70-DF71-DF72-DF73-DF74-DF75-DF76-DF77-DF78-DF79-DF80-DF81-DF82-DF83-DF84-DF85-DF86-DF87-DF88-DF89-DF90-DF91-DF92-DF93-DF94))</f>
        <v>#VALUE!</v>
      </c>
      <c r="DG95" s="305" t="e">
        <f>IF(DF95=0,0,SUM(DF96:$DF$170))</f>
        <v>#VALUE!</v>
      </c>
      <c r="DH95" s="305" t="e">
        <f t="shared" si="18"/>
        <v>#VALUE!</v>
      </c>
    </row>
    <row r="96" spans="1:112" s="301" customFormat="1" ht="17.100000000000001" customHeight="1" x14ac:dyDescent="0.15">
      <c r="A96" s="182"/>
      <c r="B96" s="182"/>
      <c r="C96" s="182"/>
      <c r="D96" s="182"/>
      <c r="E96" s="182"/>
      <c r="F96" s="182"/>
      <c r="G96" s="182"/>
      <c r="H96" s="182"/>
      <c r="I96" s="182"/>
      <c r="J96" s="182"/>
      <c r="K96" s="182"/>
      <c r="L96" s="182"/>
      <c r="M96" s="182"/>
      <c r="N96" s="182"/>
      <c r="O96" s="182"/>
      <c r="P96" s="182"/>
      <c r="Q96" s="182"/>
      <c r="R96" s="182"/>
      <c r="S96" s="182"/>
      <c r="T96" s="182"/>
      <c r="U96" s="182"/>
      <c r="V96" s="182"/>
      <c r="W96" s="182"/>
      <c r="X96" s="182"/>
      <c r="Y96" s="182"/>
      <c r="Z96" s="182"/>
      <c r="AA96" s="182"/>
      <c r="AB96" s="182"/>
      <c r="AC96" s="182"/>
      <c r="AD96" s="182"/>
      <c r="AE96" s="182"/>
      <c r="AF96" s="182"/>
      <c r="AG96" s="182"/>
      <c r="AH96" s="182"/>
      <c r="AI96" s="182"/>
      <c r="AJ96" s="182"/>
      <c r="AK96" s="182"/>
      <c r="AL96" s="182"/>
      <c r="AM96" s="182"/>
      <c r="AN96" s="182"/>
      <c r="AO96" s="182"/>
      <c r="AP96" s="182"/>
      <c r="AQ96" s="182"/>
      <c r="AR96" s="182"/>
      <c r="AS96" s="182"/>
      <c r="AT96" s="182"/>
      <c r="AU96" s="182"/>
      <c r="AV96" s="182"/>
      <c r="AW96" s="182"/>
      <c r="AX96" s="182"/>
      <c r="AY96" s="182"/>
      <c r="AZ96" s="182"/>
      <c r="BA96" s="182"/>
      <c r="BB96" s="182"/>
      <c r="BC96" s="182"/>
      <c r="BD96" s="182"/>
      <c r="BE96" s="182"/>
      <c r="BF96" s="182"/>
      <c r="BG96" s="182"/>
      <c r="BH96" s="182"/>
      <c r="BI96" s="182"/>
      <c r="BJ96" s="182"/>
      <c r="BK96" s="182"/>
      <c r="BL96" s="182"/>
      <c r="BM96" s="182"/>
      <c r="BN96" s="182"/>
      <c r="BO96" s="182"/>
      <c r="BP96" s="182"/>
      <c r="BQ96" s="182"/>
      <c r="BR96" s="182"/>
      <c r="BS96" s="34"/>
      <c r="BT96" s="182"/>
      <c r="BU96" s="182"/>
      <c r="BV96" s="23">
        <v>30</v>
      </c>
      <c r="BW96" s="24">
        <v>3.4000000000000002E-2</v>
      </c>
      <c r="BX96" s="24">
        <v>3.4000000000000002E-2</v>
      </c>
      <c r="BY96" s="308"/>
      <c r="BZ96" s="306">
        <f t="shared" si="20"/>
        <v>26</v>
      </c>
      <c r="CA96" s="304" t="e">
        <f>IF(CD67-CA70-CA71-CA72-CA73-CA74-CA75-CA76-CA77-CA78-CA79-CA80-CA81-CA82-CA83-CA84-CA85-CA86-CA87-CA88-CA89-CA90-CA91-CA92-CA93-CA94-CA95&gt;CD68,CD68,CD67-CA70-CA71-CA72-CA73-CA74-CA75-CA76-CA77-CA78-CA79-CA80-CA81-CA82-CA83-CA84-CA85-CA86-CA87-CA88-CA89-CA90-CA91-CA92-CA93-CA94-CA95)</f>
        <v>#VALUE!</v>
      </c>
      <c r="CB96" s="307">
        <f t="shared" si="8"/>
        <v>0</v>
      </c>
      <c r="CC96" s="302" t="e">
        <f t="shared" si="0"/>
        <v>#VALUE!</v>
      </c>
      <c r="CD96" s="302">
        <f t="shared" si="1"/>
        <v>1</v>
      </c>
      <c r="CE96" s="302" t="e">
        <f>IF(CD96=0,0,SUM(CC97:$CC$170))</f>
        <v>#VALUE!</v>
      </c>
      <c r="CF96" s="47"/>
      <c r="CG96" s="306">
        <f t="shared" si="21"/>
        <v>26</v>
      </c>
      <c r="CH96" s="304" t="e">
        <f>IF(CK67-CH70-CH71-CH72-CH73-CH74-CH75-CH76-CH77-CH78-CH79-CH80-CH81-CH82-CH83-CH84-CH85-CH86-CH87-CH88-CH89-CH90-CH91-CH92-CH93-CH94-CH95&gt;CK68,CK68,CK67-CH70-CH71-CH72-CH73-CH74-CH75-CH76-CH77-CH78-CH79-CH80-CH81-CH82-CH83-CH84-CH85-CH86-CH87-CH88-CH89-CH90-CH91-CH92-CH93-CH94-CH95)</f>
        <v>#VALUE!</v>
      </c>
      <c r="CI96" s="307">
        <f t="shared" si="9"/>
        <v>0</v>
      </c>
      <c r="CJ96" s="302" t="e">
        <f t="shared" si="2"/>
        <v>#VALUE!</v>
      </c>
      <c r="CK96" s="302">
        <f t="shared" si="3"/>
        <v>1</v>
      </c>
      <c r="CL96" s="302" t="e">
        <f>IF(CK96=0,0,SUM(CJ97:CJ$170))</f>
        <v>#VALUE!</v>
      </c>
      <c r="CM96" s="47"/>
      <c r="CN96" s="306">
        <f t="shared" si="22"/>
        <v>26</v>
      </c>
      <c r="CO96" s="304" t="e">
        <f>IF(CR67-CO70-CO71-CO72-CO73-CO74-CO75-CO76-CO77-CO78-CO79-CO80-CO81-CO82-CO83-CO84-CO85-CO86-CO87-CO88-CO89-CO90-CO91-CO92-CO93-CO94-CO95&gt;CR68,CR68,CR67-CO70-CO71-CO72-CO73-CO74-CO75-CO76-CO77-CO78-CO79-CO80-CO81-CO82-CO83-CO84-CO85-CO86-CO87-CO88-CO89-CO90-CO91-CO92-CO93-CO94-CO95)</f>
        <v>#VALUE!</v>
      </c>
      <c r="CP96" s="177">
        <f t="shared" si="10"/>
        <v>0</v>
      </c>
      <c r="CQ96" s="302" t="e">
        <f t="shared" si="4"/>
        <v>#VALUE!</v>
      </c>
      <c r="CR96" s="302">
        <f t="shared" si="5"/>
        <v>1</v>
      </c>
      <c r="CS96" s="305" t="e">
        <f>IF(CR96=0,0,SUM(CQ97:CQ$170))</f>
        <v>#VALUE!</v>
      </c>
      <c r="CT96" s="177">
        <f t="shared" si="14"/>
        <v>0</v>
      </c>
      <c r="CU96" s="302" t="e">
        <f>IF(CQ96&gt;0,0,IF(CV67-CU70-CU71-CU72-CU73-CU74-CU75-CU76-CU77-CU78-CU79-CU80-CU81-CU82-CU83-CU84-CU85-CU86-CU87-CU88-CU89-CU90-CU91-CU92-CU93-CU94-CU95&gt;CV68,CV68,CV67-CU70-CU71-CU72-CU73-CU74-CU75-CU76-CU77-CU78-CU79-CU80-CU81-CU82-CU83-CU84-CU85-CU86-CU87-CU88-CU89-CU90-CU91-CU92-CU93-CU94-CU95))</f>
        <v>#VALUE!</v>
      </c>
      <c r="CV96" s="305" t="e">
        <f>IF(CU96=0,0,SUM(CU97:$CU$170))</f>
        <v>#VALUE!</v>
      </c>
      <c r="CW96" s="305" t="e">
        <f t="shared" si="15"/>
        <v>#VALUE!</v>
      </c>
      <c r="CX96" s="308"/>
      <c r="CY96" s="306">
        <f t="shared" si="23"/>
        <v>26</v>
      </c>
      <c r="CZ96" s="304" t="e">
        <f>IF(DC67-CZ70-CZ71-CZ72-CZ73-CZ74-CZ75-CZ76-CZ77-CZ78-CZ79-CZ80-CZ81-CZ82-CZ83-CZ84-CZ85-CZ86-CZ87-CZ88-CZ89-CZ90-CZ91-CZ92-CZ93-CZ94-CZ95&gt;DC68,DC68,DC67-CZ70-CZ71-CZ72-CZ73-CZ74-CZ75-CZ76-CZ77-CZ78-CZ79-CZ80-CZ81-CZ82-CZ83-CZ84-CZ85-CZ86-CZ87-CZ88-CZ89-CZ90-CZ91-CZ92-CZ93-CZ94-CZ95)</f>
        <v>#VALUE!</v>
      </c>
      <c r="DA96" s="177">
        <f t="shared" si="11"/>
        <v>0</v>
      </c>
      <c r="DB96" s="302" t="e">
        <f t="shared" si="6"/>
        <v>#VALUE!</v>
      </c>
      <c r="DC96" s="302">
        <f t="shared" si="7"/>
        <v>1</v>
      </c>
      <c r="DD96" s="305" t="e">
        <f>IF(DC96=0,0,SUM(DB97:DB$170))</f>
        <v>#VALUE!</v>
      </c>
      <c r="DE96" s="177">
        <f t="shared" si="17"/>
        <v>0</v>
      </c>
      <c r="DF96" s="302" t="e">
        <f>IF(DB96&gt;0,0,IF(DG67-DF70-DF71-DF72-DF73-DF74-DF75-DF76-DF77-DF78-DF79-DF80-DF81-DF82-DF83-DF84-DF85-DF86-DF87-DF88-DF89-DF90-DF91-DF92-DF93-DF94-DF95&gt;DG68,DG68,DG67-DF70-DF71-DF72-DF73-DF74-DF75-DF76-DF77-DF78-DF79-DF80-DF81-DF82-DF83-DF84-DF85-DF86-DF87-DF88-DF89-DF90-DF91-DF92-DF93-DF94-DF95))</f>
        <v>#VALUE!</v>
      </c>
      <c r="DG96" s="305" t="e">
        <f>IF(DF96=0,0,SUM(DF97:$DF$170))</f>
        <v>#VALUE!</v>
      </c>
      <c r="DH96" s="305" t="e">
        <f t="shared" si="18"/>
        <v>#VALUE!</v>
      </c>
    </row>
    <row r="97" spans="1:112" s="301" customFormat="1" ht="17.100000000000001" customHeight="1" x14ac:dyDescent="0.15">
      <c r="A97" s="182"/>
      <c r="B97" s="182"/>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c r="AK97" s="182"/>
      <c r="AL97" s="182"/>
      <c r="AM97" s="182"/>
      <c r="AN97" s="182"/>
      <c r="AO97" s="182"/>
      <c r="AP97" s="182"/>
      <c r="AQ97" s="182"/>
      <c r="AR97" s="182"/>
      <c r="AS97" s="182"/>
      <c r="AT97" s="182"/>
      <c r="AU97" s="182"/>
      <c r="AV97" s="182"/>
      <c r="AW97" s="182"/>
      <c r="AX97" s="182"/>
      <c r="AY97" s="182"/>
      <c r="AZ97" s="182"/>
      <c r="BA97" s="182"/>
      <c r="BB97" s="182"/>
      <c r="BC97" s="182"/>
      <c r="BD97" s="182"/>
      <c r="BE97" s="182"/>
      <c r="BF97" s="182"/>
      <c r="BG97" s="182"/>
      <c r="BH97" s="182"/>
      <c r="BI97" s="182"/>
      <c r="BJ97" s="182"/>
      <c r="BK97" s="182"/>
      <c r="BL97" s="182"/>
      <c r="BM97" s="182"/>
      <c r="BN97" s="182"/>
      <c r="BO97" s="182"/>
      <c r="BP97" s="182"/>
      <c r="BQ97" s="182"/>
      <c r="BR97" s="182"/>
      <c r="BS97" s="34"/>
      <c r="BT97" s="182"/>
      <c r="BU97" s="182"/>
      <c r="BV97" s="23">
        <v>31</v>
      </c>
      <c r="BW97" s="24">
        <v>3.3000000000000002E-2</v>
      </c>
      <c r="BX97" s="24">
        <v>3.3000000000000002E-2</v>
      </c>
      <c r="BY97" s="308"/>
      <c r="BZ97" s="306">
        <f t="shared" si="20"/>
        <v>27</v>
      </c>
      <c r="CA97" s="304" t="e">
        <f>IF(CD67-CA70-CA71-CA72-CA73-CA74-CA75-CA76-CA77-CA78-CA79-CA80-CA81-CA82-CA83-CA84-CA85-CA86-CA87-CA88-CA89-CA90-CA91-CA92-CA93-CA94-CA95-CA96&gt;CD68,CD68,CD67-CA70-CA71-CA72-CA73-CA74-CA75-CA76-CA77-CA78-CA79-CA80-CA81-CA82-CA83-CA84-CA85-CA86-CA87-CA88-CA89-CA90-CA91-CA92-CA93-CA94-CA95-CA96)</f>
        <v>#VALUE!</v>
      </c>
      <c r="CB97" s="307">
        <f t="shared" si="8"/>
        <v>0</v>
      </c>
      <c r="CC97" s="302" t="e">
        <f t="shared" si="0"/>
        <v>#VALUE!</v>
      </c>
      <c r="CD97" s="302">
        <f t="shared" si="1"/>
        <v>1</v>
      </c>
      <c r="CE97" s="302" t="e">
        <f>IF(CD97=0,0,SUM(CC98:$CC$170))</f>
        <v>#VALUE!</v>
      </c>
      <c r="CF97" s="47"/>
      <c r="CG97" s="306">
        <f t="shared" si="21"/>
        <v>27</v>
      </c>
      <c r="CH97" s="304" t="e">
        <f>IF(CK67-CH70-CH71-CH72-CH73-CH74-CH75-CH76-CH77-CH78-CH79-CH80-CH81-CH82-CH83-CH84-CH85-CH86-CH87-CH88-CH89-CH90-CH91-CH92-CH93-CH94-CH95-CH96&gt;CK68,CK68,CK67-CH70-CH71-CH72-CH73-CH74-CH75-CH76-CH77-CH78-CH79-CH80-CH81-CH82-CH83-CH84-CH85-CH86-CH87-CH88-CH89-CH90-CH91-CH92-CH93-CH94-CH95-CH96)</f>
        <v>#VALUE!</v>
      </c>
      <c r="CI97" s="307">
        <f t="shared" si="9"/>
        <v>0</v>
      </c>
      <c r="CJ97" s="302" t="e">
        <f t="shared" si="2"/>
        <v>#VALUE!</v>
      </c>
      <c r="CK97" s="302">
        <f t="shared" si="3"/>
        <v>1</v>
      </c>
      <c r="CL97" s="302" t="e">
        <f>IF(CK97=0,0,SUM(CJ98:CJ$170))</f>
        <v>#VALUE!</v>
      </c>
      <c r="CM97" s="47"/>
      <c r="CN97" s="306">
        <f t="shared" si="22"/>
        <v>27</v>
      </c>
      <c r="CO97" s="304" t="e">
        <f>IF(CR67-CO70-CO71-CO72-CO73-CO74-CO75-CO76-CO77-CO78-CO79-CO80-CO81-CO82-CO83-CO84-CO85-CO86-CO87-CO88-CO89-CO90-CO91-CO92-CO93-CO94-CO95-CO96&gt;CR68,CR68,CR67-CO70-CO71-CO72-CO73-CO74-CO75-CO76-CO77-CO78-CO79-CO80-CO81-CO82-CO83-CO84-CO85-CO86-CO87-CO88-CO89-CO90-CO91-CO92-CO93-CO94-CO95-CO96)</f>
        <v>#VALUE!</v>
      </c>
      <c r="CP97" s="177">
        <f t="shared" si="10"/>
        <v>0</v>
      </c>
      <c r="CQ97" s="302" t="e">
        <f t="shared" si="4"/>
        <v>#VALUE!</v>
      </c>
      <c r="CR97" s="302">
        <f t="shared" si="5"/>
        <v>1</v>
      </c>
      <c r="CS97" s="305" t="e">
        <f>IF(CR97=0,0,SUM(CQ98:CQ$170))</f>
        <v>#VALUE!</v>
      </c>
      <c r="CT97" s="177">
        <f t="shared" si="14"/>
        <v>0</v>
      </c>
      <c r="CU97" s="302" t="e">
        <f>IF(CQ97&gt;0,0,IF(CV67-CU70-CU71-CU72-CU73-CU74-CU75-CU76-CU77-CU78-CU79-CU80-CU81-CU82-CU83-CU84-CU85-CU86-CU87-CU88-CU89-CU90-CU91-CU92-CU93-CU94-CU95-CU96&gt;CV68,CV68,CV67-CU70-CU71-CU72-CU73-CU74-CU75-CU76-CU77-CU78-CU79-CU80-CU81-CU82-CU83-CU84-CU85-CU86-CU87-CU88-CU89-CU90-CU91-CU92-CU93-CU94-CU95-CU96))</f>
        <v>#VALUE!</v>
      </c>
      <c r="CV97" s="305" t="e">
        <f>IF(CU97=0,0,SUM(CU98:$CU$170))</f>
        <v>#VALUE!</v>
      </c>
      <c r="CW97" s="305" t="e">
        <f t="shared" si="15"/>
        <v>#VALUE!</v>
      </c>
      <c r="CX97" s="308"/>
      <c r="CY97" s="306">
        <f t="shared" si="23"/>
        <v>27</v>
      </c>
      <c r="CZ97" s="304" t="e">
        <f>IF(DC67-CZ70-CZ71-CZ72-CZ73-CZ74-CZ75-CZ76-CZ77-CZ78-CZ79-CZ80-CZ81-CZ82-CZ83-CZ84-CZ85-CZ86-CZ87-CZ88-CZ89-CZ90-CZ91-CZ92-CZ93-CZ94-CZ95-CZ96&gt;DC68,DC68,DC67-CZ70-CZ71-CZ72-CZ73-CZ74-CZ75-CZ76-CZ77-CZ78-CZ79-CZ80-CZ81-CZ82-CZ83-CZ84-CZ85-CZ86-CZ87-CZ88-CZ89-CZ90-CZ91-CZ92-CZ93-CZ94-CZ95-CZ96)</f>
        <v>#VALUE!</v>
      </c>
      <c r="DA97" s="177">
        <f t="shared" si="11"/>
        <v>0</v>
      </c>
      <c r="DB97" s="302" t="e">
        <f t="shared" si="6"/>
        <v>#VALUE!</v>
      </c>
      <c r="DC97" s="302">
        <f t="shared" si="7"/>
        <v>1</v>
      </c>
      <c r="DD97" s="305" t="e">
        <f>IF(DC97=0,0,SUM(DB98:DB$170))</f>
        <v>#VALUE!</v>
      </c>
      <c r="DE97" s="177">
        <f t="shared" si="17"/>
        <v>0</v>
      </c>
      <c r="DF97" s="302" t="e">
        <f>IF(DB97&gt;0,0,IF(DG67-DF70-DF71-DF72-DF73-DF74-DF75-DF76-DF77-DF78-DF79-DF80-DF81-DF82-DF83-DF84-DF85-DF86-DF87-DF88-DF89-DF90-DF91-DF92-DF93-DF94-DF95-DF96&gt;DG68,DG68,DG67-DF70-DF71-DF72-DF73-DF74-DF75-DF76-DF77-DF78-DF79-DF80-DF81-DF82-DF83-DF84-DF85-DF86-DF87-DF88-DF89-DF90-DF91-DF92-DF93-DF94-DF95-DF96))</f>
        <v>#VALUE!</v>
      </c>
      <c r="DG97" s="305" t="e">
        <f>IF(DF97=0,0,SUM(DF98:$DF$170))</f>
        <v>#VALUE!</v>
      </c>
      <c r="DH97" s="305" t="e">
        <f t="shared" si="18"/>
        <v>#VALUE!</v>
      </c>
    </row>
    <row r="98" spans="1:112" s="301" customFormat="1" ht="17.100000000000001" customHeight="1" x14ac:dyDescent="0.15">
      <c r="A98" s="182"/>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c r="AM98" s="182"/>
      <c r="AN98" s="182"/>
      <c r="AO98" s="182"/>
      <c r="AP98" s="182"/>
      <c r="AQ98" s="182"/>
      <c r="AR98" s="182"/>
      <c r="AS98" s="182"/>
      <c r="AT98" s="182"/>
      <c r="AU98" s="182"/>
      <c r="AV98" s="182"/>
      <c r="AW98" s="182"/>
      <c r="AX98" s="182"/>
      <c r="AY98" s="182"/>
      <c r="AZ98" s="182"/>
      <c r="BA98" s="182"/>
      <c r="BB98" s="182"/>
      <c r="BC98" s="182"/>
      <c r="BD98" s="182"/>
      <c r="BE98" s="182"/>
      <c r="BF98" s="182"/>
      <c r="BG98" s="182"/>
      <c r="BH98" s="182"/>
      <c r="BI98" s="182"/>
      <c r="BJ98" s="182"/>
      <c r="BK98" s="182"/>
      <c r="BL98" s="182"/>
      <c r="BM98" s="182"/>
      <c r="BN98" s="182"/>
      <c r="BO98" s="182"/>
      <c r="BP98" s="182"/>
      <c r="BQ98" s="182"/>
      <c r="BR98" s="182"/>
      <c r="BS98" s="34"/>
      <c r="BT98" s="182"/>
      <c r="BU98" s="182"/>
      <c r="BV98" s="23">
        <v>32</v>
      </c>
      <c r="BW98" s="24">
        <v>3.2000000000000001E-2</v>
      </c>
      <c r="BX98" s="24">
        <v>3.2000000000000001E-2</v>
      </c>
      <c r="BY98" s="308"/>
      <c r="BZ98" s="306">
        <f t="shared" si="20"/>
        <v>28</v>
      </c>
      <c r="CA98" s="304" t="e">
        <f>IF(CD67-CA70-CA71-CA72-CA73-CA74-CA75-CA76-CA77-CA78-CA79-CA80-CA81-CA82-CA83-CA84-CA85-CA86-CA87-CA88-CA89-CA90-CA91-CA92-CA93-CA94-CA95-CA96-CA97&gt;CD68,CD68,CD67-CA70-CA71-CA72-CA73-CA74-CA75-CA76-CA77-CA78-CA79-CA80-CA81-CA82-CA83-CA84-CA85-CA86-CA87-CA88-CA89-CA90-CA91-CA92-CA93-CA94-CA95-CA96-CA97)</f>
        <v>#VALUE!</v>
      </c>
      <c r="CB98" s="307">
        <f t="shared" si="8"/>
        <v>0</v>
      </c>
      <c r="CC98" s="302" t="e">
        <f t="shared" si="0"/>
        <v>#VALUE!</v>
      </c>
      <c r="CD98" s="302">
        <f t="shared" si="1"/>
        <v>1</v>
      </c>
      <c r="CE98" s="302" t="e">
        <f>IF(CD98=0,0,SUM(CC99:$CC$170))</f>
        <v>#VALUE!</v>
      </c>
      <c r="CF98" s="47"/>
      <c r="CG98" s="306">
        <f t="shared" si="21"/>
        <v>28</v>
      </c>
      <c r="CH98" s="304" t="e">
        <f>IF(CK67-CH70-CH71-CH72-CH73-CH74-CH75-CH76-CH77-CH78-CH79-CH80-CH81-CH82-CH83-CH84-CH85-CH86-CH87-CH88-CH89-CH90-CH91-CH92-CH93-CH94-CH95-CH96-CH97&gt;CK68,CK68,CK67-CH70-CH71-CH72-CH73-CH74-CH75-CH76-CH77-CH78-CH79-CH80-CH81-CH82-CH83-CH84-CH85-CH86-CH87-CH88-CH89-CH90-CH91-CH92-CH93-CH94-CH95-CH96-CH97)</f>
        <v>#VALUE!</v>
      </c>
      <c r="CI98" s="307">
        <f t="shared" si="9"/>
        <v>0</v>
      </c>
      <c r="CJ98" s="302" t="e">
        <f t="shared" si="2"/>
        <v>#VALUE!</v>
      </c>
      <c r="CK98" s="302">
        <f t="shared" si="3"/>
        <v>1</v>
      </c>
      <c r="CL98" s="302" t="e">
        <f>IF(CK98=0,0,SUM(CJ99:CJ$170))</f>
        <v>#VALUE!</v>
      </c>
      <c r="CM98" s="47"/>
      <c r="CN98" s="306">
        <f t="shared" si="22"/>
        <v>28</v>
      </c>
      <c r="CO98" s="304" t="e">
        <f>IF(CR67-CO70-CO71-CO72-CO73-CO74-CO75-CO76-CO77-CO78-CO79-CO80-CO81-CO82-CO83-CO84-CO85-CO86-CO87-CO88-CO89-CO90-CO91-CO92-CO93-CO94-CO95-CO96-CO97&gt;CR68,CR68,CR67-CO70-CO71-CO72-CO73-CO74-CO75-CO76-CO77-CO78-CO79-CO80-CO81-CO82-CO83-CO84-CO85-CO86-CO87-CO88-CO89-CO90-CO91-CO92-CO93-CO94-CO95-CO96-CO97)</f>
        <v>#VALUE!</v>
      </c>
      <c r="CP98" s="177">
        <f t="shared" si="10"/>
        <v>0</v>
      </c>
      <c r="CQ98" s="302" t="e">
        <f t="shared" si="4"/>
        <v>#VALUE!</v>
      </c>
      <c r="CR98" s="302">
        <f t="shared" si="5"/>
        <v>1</v>
      </c>
      <c r="CS98" s="305" t="e">
        <f>IF(CR98=0,0,SUM(CQ99:CQ$170))</f>
        <v>#VALUE!</v>
      </c>
      <c r="CT98" s="177">
        <f t="shared" si="14"/>
        <v>0</v>
      </c>
      <c r="CU98" s="302" t="e">
        <f>IF(CQ98&gt;0,0,IF(CV67-CU70-CU71-CU72-CU73-CU74-CU75-CU76-CU77-CU78-CU79-CU80-CU81-CU82-CU83-CU84-CU85-CU86-CU87-CU88-CU89-CU90-CU91-CU92-CU93-CU94-CU95-CU96-CU97&gt;CV68,CV68,CV67-CU70-CU71-CU72-CU73-CU74-CU75-CU76-CU77-CU78-CU79-CU80-CU81-CU82-CU83-CU84-CU85-CU86-CU87-CU88-CU89-CU90-CU91-CU92-CU93-CU94-CU95-CU96-CU97))</f>
        <v>#VALUE!</v>
      </c>
      <c r="CV98" s="305" t="e">
        <f>IF(CU98=0,0,SUM(CU99:$CU$170))</f>
        <v>#VALUE!</v>
      </c>
      <c r="CW98" s="305" t="e">
        <f t="shared" si="15"/>
        <v>#VALUE!</v>
      </c>
      <c r="CX98" s="308"/>
      <c r="CY98" s="306">
        <f t="shared" si="23"/>
        <v>28</v>
      </c>
      <c r="CZ98" s="304" t="e">
        <f>IF(DC67-CZ70-CZ71-CZ72-CZ73-CZ74-CZ75-CZ76-CZ77-CZ78-CZ79-CZ80-CZ81-CZ82-CZ83-CZ84-CZ85-CZ86-CZ87-CZ88-CZ89-CZ90-CZ91-CZ92-CZ93-CZ94-CZ95-CZ96-CZ97&gt;DC68,DC68,DC67-CZ70-CZ71-CZ72-CZ73-CZ74-CZ75-CZ76-CZ77-CZ78-CZ79-CZ80-CZ81-CZ82-CZ83-CZ84-CZ85-CZ86-CZ87-CZ88-CZ89-CZ90-CZ91-CZ92-CZ93-CZ94-CZ95-CZ96-CZ97)</f>
        <v>#VALUE!</v>
      </c>
      <c r="DA98" s="177">
        <f t="shared" si="11"/>
        <v>0</v>
      </c>
      <c r="DB98" s="302" t="e">
        <f t="shared" si="6"/>
        <v>#VALUE!</v>
      </c>
      <c r="DC98" s="302">
        <f t="shared" si="7"/>
        <v>1</v>
      </c>
      <c r="DD98" s="305" t="e">
        <f>IF(DC98=0,0,SUM(DB99:DB$170))</f>
        <v>#VALUE!</v>
      </c>
      <c r="DE98" s="177">
        <f t="shared" si="17"/>
        <v>0</v>
      </c>
      <c r="DF98" s="302" t="e">
        <f>IF(DB98&gt;0,0,IF(DG67-DF70-DF71-DF72-DF73-DF74-DF75-DF76-DF77-DF78-DF79-DF80-DF81-DF82-DF83-DF84-DF85-DF86-DF87-DF88-DF89-DF90-DF91-DF92-DF93-DF94-DF95-DF96-DF97&gt;DG68,DG68,DG67-DF70-DF71-DF72-DF73-DF74-DF75-DF76-DF77-DF78-DF79-DF80-DF81-DF82-DF83-DF84-DF85-DF86-DF87-DF88-DF89-DF90-DF91-DF92-DF93-DF94-DF95-DF96-DF97))</f>
        <v>#VALUE!</v>
      </c>
      <c r="DG98" s="305" t="e">
        <f>IF(DF98=0,0,SUM(DF99:$DF$170))</f>
        <v>#VALUE!</v>
      </c>
      <c r="DH98" s="305" t="e">
        <f t="shared" si="18"/>
        <v>#VALUE!</v>
      </c>
    </row>
    <row r="99" spans="1:112" s="301" customFormat="1" ht="17.100000000000001" customHeight="1" x14ac:dyDescent="0.15">
      <c r="A99" s="182"/>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2"/>
      <c r="AL99" s="182"/>
      <c r="AM99" s="182"/>
      <c r="AN99" s="182"/>
      <c r="AO99" s="182"/>
      <c r="AP99" s="182"/>
      <c r="AQ99" s="182"/>
      <c r="AR99" s="182"/>
      <c r="AS99" s="182"/>
      <c r="AT99" s="182"/>
      <c r="AU99" s="182"/>
      <c r="AV99" s="182"/>
      <c r="AW99" s="182"/>
      <c r="AX99" s="182"/>
      <c r="AY99" s="182"/>
      <c r="AZ99" s="182"/>
      <c r="BA99" s="182"/>
      <c r="BB99" s="182"/>
      <c r="BC99" s="182"/>
      <c r="BD99" s="182"/>
      <c r="BE99" s="182"/>
      <c r="BF99" s="182"/>
      <c r="BG99" s="182"/>
      <c r="BH99" s="182"/>
      <c r="BI99" s="182"/>
      <c r="BJ99" s="182"/>
      <c r="BK99" s="182"/>
      <c r="BL99" s="182"/>
      <c r="BM99" s="182"/>
      <c r="BN99" s="182"/>
      <c r="BO99" s="182"/>
      <c r="BP99" s="182"/>
      <c r="BQ99" s="182"/>
      <c r="BR99" s="182"/>
      <c r="BS99" s="34"/>
      <c r="BT99" s="182"/>
      <c r="BU99" s="182"/>
      <c r="BV99" s="23">
        <v>33</v>
      </c>
      <c r="BW99" s="24">
        <v>3.1E-2</v>
      </c>
      <c r="BX99" s="24">
        <v>3.1E-2</v>
      </c>
      <c r="BY99" s="308"/>
      <c r="BZ99" s="8">
        <f t="shared" si="20"/>
        <v>29</v>
      </c>
      <c r="CA99" s="303" t="e">
        <f>IF(CD67-CA70-CA71-CA72-CA73-CA74-CA75-CA76-CA77-CA78-CA79-CA80-CA81-CA82-CA83-CA84-CA85-CA86-CA87-CA88-CA89-CA90-CA91-CA92-CA93-CA94-CA95-CA96-CA97-CA98&gt;CD68,CD68,CD67-CA70-CA71-CA72-CA73-CA74-CA75-CA76-CA77-CA78-CA79-CA80-CA81-CA82-CA83-CA84-CA85-CA86-CA87-CA88-CA89-CA90-CA91-CA92-CA93-CA94-CA95-CA96-CA97-CA98)</f>
        <v>#VALUE!</v>
      </c>
      <c r="CB99" s="9">
        <f t="shared" si="8"/>
        <v>0</v>
      </c>
      <c r="CC99" s="302" t="e">
        <f t="shared" si="0"/>
        <v>#VALUE!</v>
      </c>
      <c r="CD99" s="303">
        <f t="shared" si="1"/>
        <v>1</v>
      </c>
      <c r="CE99" s="303" t="e">
        <f>IF(CD99=0,0,SUM(CC100:$CC$170))</f>
        <v>#VALUE!</v>
      </c>
      <c r="CF99" s="47"/>
      <c r="CG99" s="8">
        <f t="shared" si="21"/>
        <v>29</v>
      </c>
      <c r="CH99" s="303" t="e">
        <f>IF(CK67-CH70-CH71-CH72-CH73-CH74-CH75-CH76-CH77-CH78-CH79-CH80-CH81-CH82-CH83-CH84-CH85-CH86-CH87-CH88-CH89-CH90-CH91-CH92-CH93-CH94-CH95-CH96-CH97-CH98&gt;CK68,CK68,CK67-CH70-CH71-CH72-CH73-CH74-CH75-CH76-CH77-CH78-CH79-CH80-CH81-CH82-CH83-CH84-CH85-CH86-CH87-CH88-CH89-CH90-CH91-CH92-CH93-CH94-CH95-CH96-CH97-CH98)</f>
        <v>#VALUE!</v>
      </c>
      <c r="CI99" s="9">
        <f t="shared" si="9"/>
        <v>0</v>
      </c>
      <c r="CJ99" s="302" t="e">
        <f t="shared" si="2"/>
        <v>#VALUE!</v>
      </c>
      <c r="CK99" s="303">
        <f t="shared" si="3"/>
        <v>1</v>
      </c>
      <c r="CL99" s="303" t="e">
        <f>IF(CK99=0,0,SUM(CJ100:CJ$170))</f>
        <v>#VALUE!</v>
      </c>
      <c r="CM99" s="47"/>
      <c r="CN99" s="8">
        <f t="shared" si="22"/>
        <v>29</v>
      </c>
      <c r="CO99" s="10" t="e">
        <f>IF(CR67-CO70-CO71-CO72-CO73-CO74-CO75-CO76-CO77-CO78-CO79-CO80-CO81-CO82-CO83-CO84-CO85-CO86-CO87-CO88-CO89-CO90-CO91-CO92-CO93-CO94-CO95-CO96-CO97-CO98&gt;CR68,CR68,CR67-CO70-CO71-CO72-CO73-CO74-CO75-CO76-CO77-CO78-CO79-CO80-CO81-CO82-CO83-CO84-CO85-CO86-CO87-CO88-CO89-CO90-CO91-CO92-CO93-CO94-CO95-CO96-CO97-CO98)</f>
        <v>#VALUE!</v>
      </c>
      <c r="CP99" s="11">
        <f t="shared" si="10"/>
        <v>0</v>
      </c>
      <c r="CQ99" s="302" t="e">
        <f t="shared" si="4"/>
        <v>#VALUE!</v>
      </c>
      <c r="CR99" s="303">
        <f t="shared" si="5"/>
        <v>1</v>
      </c>
      <c r="CS99" s="10" t="e">
        <f>IF(CR99=0,0,SUM(CQ100:CQ$170))</f>
        <v>#VALUE!</v>
      </c>
      <c r="CT99" s="11">
        <f t="shared" si="14"/>
        <v>0</v>
      </c>
      <c r="CU99" s="303" t="e">
        <f>IF(CQ99&gt;0,0,IF(CV67-CU70-CU71-CU72-CU73-CU74-CU75-CU76-CU77-CU78-CU79-CU80-CU81-CU82-CU83-CU84-CU85-CU86-CU87-CU88-CU89-CU90-CU91-CU92-CU93-CU94-CU95-CU96-CU97-CU98&gt;CV68,CV68,CV67-CU70-CU71-CU72-CU73-CU74-CU75-CU76-CU77-CU78-CU79-CU80-CU81-CU82-CU83-CU84-CU85-CU86-CU87-CU88-CU89-CU90-CU91-CU92-CU93-CU94-CU95-CU96-CU97-CU98))</f>
        <v>#VALUE!</v>
      </c>
      <c r="CV99" s="10" t="e">
        <f>IF(CU99=0,0,SUM(CU100:$CU$170))</f>
        <v>#VALUE!</v>
      </c>
      <c r="CW99" s="12" t="e">
        <f t="shared" si="15"/>
        <v>#VALUE!</v>
      </c>
      <c r="CX99" s="308"/>
      <c r="CY99" s="8">
        <f t="shared" si="23"/>
        <v>29</v>
      </c>
      <c r="CZ99" s="10" t="e">
        <f>IF(DC67-CZ70-CZ71-CZ72-CZ73-CZ74-CZ75-CZ76-CZ77-CZ78-CZ79-CZ80-CZ81-CZ82-CZ83-CZ84-CZ85-CZ86-CZ87-CZ88-CZ89-CZ90-CZ91-CZ92-CZ93-CZ94-CZ95-CZ96-CZ97-CZ98&gt;DC68,DC68,DC67-CZ70-CZ71-CZ72-CZ73-CZ74-CZ75-CZ76-CZ77-CZ78-CZ79-CZ80-CZ81-CZ82-CZ83-CZ84-CZ85-CZ86-CZ87-CZ88-CZ89-CZ90-CZ91-CZ92-CZ93-CZ94-CZ95-CZ96-CZ97-CZ98)</f>
        <v>#VALUE!</v>
      </c>
      <c r="DA99" s="11">
        <f t="shared" si="11"/>
        <v>0</v>
      </c>
      <c r="DB99" s="302" t="e">
        <f t="shared" si="6"/>
        <v>#VALUE!</v>
      </c>
      <c r="DC99" s="303">
        <f t="shared" si="7"/>
        <v>1</v>
      </c>
      <c r="DD99" s="10" t="e">
        <f>IF(DC99=0,0,SUM(DB100:DB$170))</f>
        <v>#VALUE!</v>
      </c>
      <c r="DE99" s="11">
        <f t="shared" si="17"/>
        <v>0</v>
      </c>
      <c r="DF99" s="303" t="e">
        <f>IF(DB99&gt;0,0,IF(DG67-DF70-DF71-DF72-DF73-DF74-DF75-DF76-DF77-DF78-DF79-DF80-DF81-DF82-DF83-DF84-DF85-DF86-DF87-DF88-DF89-DF90-DF91-DF92-DF93-DF94-DF95-DF96-DF97-DF98&gt;DG68,DG68,DG67-DF70-DF71-DF72-DF73-DF74-DF75-DF76-DF77-DF78-DF79-DF80-DF81-DF82-DF83-DF84-DF85-DF86-DF87-DF88-DF89-DF90-DF91-DF92-DF93-DF94-DF95-DF96-DF97-DF98))</f>
        <v>#VALUE!</v>
      </c>
      <c r="DG99" s="10" t="e">
        <f>IF(DF99=0,0,SUM(DF100:$DF$170))</f>
        <v>#VALUE!</v>
      </c>
      <c r="DH99" s="12" t="e">
        <f t="shared" si="18"/>
        <v>#VALUE!</v>
      </c>
    </row>
    <row r="100" spans="1:112" s="301" customFormat="1" ht="17.100000000000001" customHeight="1" x14ac:dyDescent="0.15">
      <c r="A100" s="182"/>
      <c r="B100" s="182"/>
      <c r="C100" s="182"/>
      <c r="D100" s="182"/>
      <c r="E100" s="182"/>
      <c r="F100" s="182"/>
      <c r="G100" s="182"/>
      <c r="H100" s="182"/>
      <c r="I100" s="182"/>
      <c r="J100" s="182"/>
      <c r="K100" s="182"/>
      <c r="L100" s="182"/>
      <c r="M100" s="182"/>
      <c r="N100" s="182"/>
      <c r="O100" s="182"/>
      <c r="P100" s="182"/>
      <c r="Q100" s="182"/>
      <c r="R100" s="182"/>
      <c r="S100" s="182"/>
      <c r="T100" s="182"/>
      <c r="U100" s="182"/>
      <c r="V100" s="182"/>
      <c r="W100" s="182"/>
      <c r="X100" s="182"/>
      <c r="Y100" s="182"/>
      <c r="Z100" s="182"/>
      <c r="AA100" s="182"/>
      <c r="AB100" s="182"/>
      <c r="AC100" s="182"/>
      <c r="AD100" s="182"/>
      <c r="AE100" s="182"/>
      <c r="AF100" s="182"/>
      <c r="AG100" s="182"/>
      <c r="AH100" s="182"/>
      <c r="AI100" s="182"/>
      <c r="AJ100" s="182"/>
      <c r="AK100" s="182"/>
      <c r="AL100" s="182"/>
      <c r="AM100" s="182"/>
      <c r="AN100" s="182"/>
      <c r="AO100" s="182"/>
      <c r="AP100" s="182"/>
      <c r="AQ100" s="182"/>
      <c r="AR100" s="182"/>
      <c r="AS100" s="182"/>
      <c r="AT100" s="182"/>
      <c r="AU100" s="182"/>
      <c r="AV100" s="182"/>
      <c r="AW100" s="182"/>
      <c r="AX100" s="182"/>
      <c r="AY100" s="182"/>
      <c r="AZ100" s="182"/>
      <c r="BA100" s="182"/>
      <c r="BB100" s="182"/>
      <c r="BC100" s="182"/>
      <c r="BD100" s="182"/>
      <c r="BE100" s="182"/>
      <c r="BF100" s="182"/>
      <c r="BG100" s="182"/>
      <c r="BH100" s="182"/>
      <c r="BI100" s="182"/>
      <c r="BJ100" s="182"/>
      <c r="BK100" s="182"/>
      <c r="BL100" s="182"/>
      <c r="BM100" s="182"/>
      <c r="BN100" s="182"/>
      <c r="BO100" s="182"/>
      <c r="BP100" s="182"/>
      <c r="BQ100" s="182"/>
      <c r="BR100" s="182"/>
      <c r="BS100" s="34"/>
      <c r="BT100" s="182"/>
      <c r="BU100" s="182"/>
      <c r="BV100" s="23">
        <v>34</v>
      </c>
      <c r="BW100" s="24">
        <v>0.03</v>
      </c>
      <c r="BX100" s="24">
        <v>0.03</v>
      </c>
      <c r="BY100" s="308"/>
      <c r="BZ100" s="306">
        <f>SUM(BZ99+1)</f>
        <v>30</v>
      </c>
      <c r="CA100" s="304" t="e">
        <f>IF(CD67-CA70-CA71-CA72-CA73-CA74-CA75-CA76-CA77-CA78-CA79-CA80-CA81-CA82-CA83-CA84-CA85-CA86-CA87-CA88-CA89-CA90-CA91-CA92-CA93-CA94-CA95-CA96-CA97-CA98-CA99&gt;CD68,CD68,CD67-CA70-CA71-CA72-CA73-CA74-CA75-CA76-CA77-CA78-CA79-CA80-CA81-CA82-CA83-CA84-CA85-CA86-CA87-CA88-CA89-CA90-CA91-CA92-CA93-CA94-CA95-CA96-CA97-CA98-CA99)</f>
        <v>#VALUE!</v>
      </c>
      <c r="CB100" s="307">
        <f t="shared" si="8"/>
        <v>0</v>
      </c>
      <c r="CC100" s="302" t="e">
        <f t="shared" si="0"/>
        <v>#VALUE!</v>
      </c>
      <c r="CD100" s="302">
        <f t="shared" si="1"/>
        <v>1</v>
      </c>
      <c r="CE100" s="302" t="e">
        <f>IF(CD100=0,0,SUM(CC101:$CC$170))</f>
        <v>#VALUE!</v>
      </c>
      <c r="CF100" s="47"/>
      <c r="CG100" s="306">
        <f>SUM(CG99+1)</f>
        <v>30</v>
      </c>
      <c r="CH100" s="304" t="e">
        <f>IF(CK67-CH70-CH71-CH72-CH73-CH74-CH75-CH76-CH77-CH78-CH79-CH80-CH81-CH82-CH83-CH84-CH85-CH86-CH87-CH88-CH89-CH90-CH91-CH92-CH93-CH94-CH95-CH96-CH97-CH98-CH99&gt;CK68,CK68,CK67-CH70-CH71-CH72-CH73-CH74-CH75-CH76-CH77-CH78-CH79-CH80-CH81-CH82-CH83-CH84-CH85-CH86-CH87-CH88-CH89-CH90-CH91-CH92-CH93-CH94-CH95-CH96-CH97-CH98-CH99)</f>
        <v>#VALUE!</v>
      </c>
      <c r="CI100" s="307">
        <f t="shared" si="9"/>
        <v>0</v>
      </c>
      <c r="CJ100" s="302" t="e">
        <f t="shared" si="2"/>
        <v>#VALUE!</v>
      </c>
      <c r="CK100" s="302">
        <f t="shared" si="3"/>
        <v>1</v>
      </c>
      <c r="CL100" s="302" t="e">
        <f>IF(CK100=0,0,SUM(CJ101:CJ$170))</f>
        <v>#VALUE!</v>
      </c>
      <c r="CM100" s="47"/>
      <c r="CN100" s="306">
        <f>SUM(CN99+1)</f>
        <v>30</v>
      </c>
      <c r="CO100" s="304" t="e">
        <f>IF(CR67-CO70-CO71-CO72-CO73-CO74-CO75-CO76-CO77-CO78-CO79-CO80-CO81-CO82-CO83-CO84-CO85-CO86-CO87-CO88-CO89-CO90-CO91-CO92-CO93-CO94-CO95-CO96-CO97-CO98-CO99&gt;CR68,CR68,CR67-CO70-CO71-CO72-CO73-CO74-CO75-CO76-CO77-CO78-CO79-CO80-CO81-CO82-CO83-CO84-CO85-CO86-CO87-CO88-CO89-CO90-CO91-CO92-CO93-CO94-CO95-CO96-CO97-CO98-CO99)</f>
        <v>#VALUE!</v>
      </c>
      <c r="CP100" s="177">
        <f t="shared" si="10"/>
        <v>0</v>
      </c>
      <c r="CQ100" s="302" t="e">
        <f t="shared" si="4"/>
        <v>#VALUE!</v>
      </c>
      <c r="CR100" s="302">
        <f t="shared" si="5"/>
        <v>1</v>
      </c>
      <c r="CS100" s="305" t="e">
        <f>IF(CR100=0,0,SUM(CQ101:CQ$170))</f>
        <v>#VALUE!</v>
      </c>
      <c r="CT100" s="177">
        <f t="shared" si="14"/>
        <v>0</v>
      </c>
      <c r="CU100" s="302" t="e">
        <f>IF(CQ100&gt;0,0,IF(CV67-CU70-CU71-CU72-CU73-CU74-CU75-CU76-CU77-CU78-CU79-CU80-CU81-CU82-CU83-CU84-CU85-CU86-CU87-CU88-CU89-CU90-CU91-CU92-CU93-CU94-CU95-CU96-CU97-CU98-CU99&gt;CV68,CV68,CV67-CU70-CU71-CU72-CU73-CU74-CU75-CU76-CU77-CU78-CU79-CU80-CU81-CU82-CU83-CU84-CU85-CU86-CU87-CU88-CU89-CU90-CU91-CU92-CU93-CU94-CU95-CU96-CU97-CU98-CU99))</f>
        <v>#VALUE!</v>
      </c>
      <c r="CV100" s="305" t="e">
        <f>IF(CU100=0,0,SUM(CU101:$CU$170))</f>
        <v>#VALUE!</v>
      </c>
      <c r="CW100" s="305" t="e">
        <f>IF(AND(CQ100=0,CU100=0),0,IF(CQ100&gt;0,CQ100,IF(CU100=CV99,CU100*CT100-1,CU100*CT100)))</f>
        <v>#VALUE!</v>
      </c>
      <c r="CX100" s="308"/>
      <c r="CY100" s="306">
        <f>SUM(CY99+1)</f>
        <v>30</v>
      </c>
      <c r="CZ100" s="304" t="e">
        <f>IF(DC67-CZ70-CZ71-CZ72-CZ73-CZ74-CZ75-CZ76-CZ77-CZ78-CZ79-CZ80-CZ81-CZ82-CZ83-CZ84-CZ85-CZ86-CZ87-CZ88-CZ89-CZ90-CZ91-CZ92-CZ93-CZ94-CZ95-CZ96-CZ97-CZ98-CZ99&gt;DC68,DC68,DC67-CZ70-CZ71-CZ72-CZ73-CZ74-CZ75-CZ76-CZ77-CZ78-CZ79-CZ80-CZ81-CZ82-CZ83-CZ84-CZ85-CZ86-CZ87-CZ88-CZ89-CZ90-CZ91-CZ92-CZ93-CZ94-CZ95-CZ96-CZ97-CZ98-CZ99)</f>
        <v>#VALUE!</v>
      </c>
      <c r="DA100" s="177">
        <f t="shared" si="11"/>
        <v>0</v>
      </c>
      <c r="DB100" s="302" t="e">
        <f t="shared" si="6"/>
        <v>#VALUE!</v>
      </c>
      <c r="DC100" s="302">
        <f t="shared" si="7"/>
        <v>1</v>
      </c>
      <c r="DD100" s="305" t="e">
        <f>IF(DC100=0,0,SUM(DB101:DB$170))</f>
        <v>#VALUE!</v>
      </c>
      <c r="DE100" s="177">
        <f t="shared" si="17"/>
        <v>0</v>
      </c>
      <c r="DF100" s="302" t="e">
        <f>IF(DB100&gt;0,0,IF(DG67-DF70-DF71-DF72-DF73-DF74-DF75-DF76-DF77-DF78-DF79-DF80-DF81-DF82-DF83-DF84-DF85-DF86-DF87-DF88-DF89-DF90-DF91-DF92-DF93-DF94-DF95-DF96-DF97-DF98-DF99&gt;DG68,DG68,DG67-DF70-DF71-DF72-DF73-DF74-DF75-DF76-DF77-DF78-DF79-DF80-DF81-DF82-DF83-DF84-DF85-DF86-DF87-DF88-DF89-DF90-DF91-DF92-DF93-DF94-DF95-DF96-DF97-DF98-DF99))</f>
        <v>#VALUE!</v>
      </c>
      <c r="DG100" s="305" t="e">
        <f>IF(DF100=0,0,SUM(DF101:$DF$170))</f>
        <v>#VALUE!</v>
      </c>
      <c r="DH100" s="305" t="e">
        <f>IF(AND(DB100=0,DF100=0),0,IF(DB100&gt;0,DB100,IF(DF100=DG99,DF100*DE100-1,DF100*DE100)))</f>
        <v>#VALUE!</v>
      </c>
    </row>
    <row r="101" spans="1:112" s="301" customFormat="1" ht="17.100000000000001" customHeight="1" x14ac:dyDescent="0.15">
      <c r="A101" s="182"/>
      <c r="B101" s="182"/>
      <c r="C101" s="182"/>
      <c r="D101" s="182"/>
      <c r="E101" s="182"/>
      <c r="F101" s="182"/>
      <c r="G101" s="182"/>
      <c r="H101" s="182"/>
      <c r="I101" s="182"/>
      <c r="J101" s="182"/>
      <c r="K101" s="182"/>
      <c r="L101" s="182"/>
      <c r="M101" s="182"/>
      <c r="N101" s="182"/>
      <c r="O101" s="182"/>
      <c r="P101" s="182"/>
      <c r="Q101" s="182"/>
      <c r="R101" s="182"/>
      <c r="S101" s="182"/>
      <c r="T101" s="182"/>
      <c r="U101" s="182"/>
      <c r="V101" s="182"/>
      <c r="W101" s="182"/>
      <c r="X101" s="182"/>
      <c r="Y101" s="182"/>
      <c r="Z101" s="182"/>
      <c r="AA101" s="182"/>
      <c r="AB101" s="182"/>
      <c r="AC101" s="182"/>
      <c r="AD101" s="182"/>
      <c r="AE101" s="182"/>
      <c r="AF101" s="182"/>
      <c r="AG101" s="182"/>
      <c r="AH101" s="182"/>
      <c r="AI101" s="182"/>
      <c r="AJ101" s="182"/>
      <c r="AK101" s="182"/>
      <c r="AL101" s="182"/>
      <c r="AM101" s="182"/>
      <c r="AN101" s="182"/>
      <c r="AO101" s="182"/>
      <c r="AP101" s="182"/>
      <c r="AQ101" s="182"/>
      <c r="AR101" s="182"/>
      <c r="AS101" s="182"/>
      <c r="AT101" s="182"/>
      <c r="AU101" s="182"/>
      <c r="AV101" s="182"/>
      <c r="AW101" s="182"/>
      <c r="AX101" s="182"/>
      <c r="AY101" s="182"/>
      <c r="AZ101" s="182"/>
      <c r="BA101" s="182"/>
      <c r="BB101" s="182"/>
      <c r="BC101" s="182"/>
      <c r="BD101" s="182"/>
      <c r="BE101" s="182"/>
      <c r="BF101" s="182"/>
      <c r="BG101" s="182"/>
      <c r="BH101" s="182"/>
      <c r="BI101" s="182"/>
      <c r="BJ101" s="182"/>
      <c r="BK101" s="182"/>
      <c r="BL101" s="182"/>
      <c r="BM101" s="182"/>
      <c r="BN101" s="182"/>
      <c r="BO101" s="182"/>
      <c r="BP101" s="182"/>
      <c r="BQ101" s="182"/>
      <c r="BR101" s="182"/>
      <c r="BS101" s="34"/>
      <c r="BT101" s="182"/>
      <c r="BU101" s="182"/>
      <c r="BV101" s="23">
        <v>35</v>
      </c>
      <c r="BW101" s="24">
        <v>2.9000000000000001E-2</v>
      </c>
      <c r="BX101" s="24">
        <v>2.9000000000000001E-2</v>
      </c>
      <c r="BY101" s="308"/>
      <c r="BZ101" s="306">
        <f t="shared" si="20"/>
        <v>31</v>
      </c>
      <c r="CA101" s="304" t="e">
        <f>IF(CD67-CA70-CA71-CA72-CA73-CA74-CA75-CA76-CA77-CA78-CA79-CA80-CA81-CA82-CA83-CA84-CA85-CA86-CA87-CA88-CA89-CA90-CA91-CA92-CA93-CA94-CA95-CA96-CA97-CA98-CA99-CA100&gt;CD68,CD68,CD67-CA70-CA71-CA72-CA73-CA74-CA75-CA76-CA77-CA78-CA79-CA80-CA81-CA82-CA83-CA84-CA85-CA86-CA87-CA88-CA89-CA90-CA91-CA92-CA93-CA94-CA95-CA96-CA97-CA98-CA99-CA100)</f>
        <v>#VALUE!</v>
      </c>
      <c r="CB101" s="307">
        <f t="shared" si="8"/>
        <v>0</v>
      </c>
      <c r="CC101" s="302" t="e">
        <f t="shared" si="0"/>
        <v>#VALUE!</v>
      </c>
      <c r="CD101" s="302">
        <f t="shared" si="1"/>
        <v>1</v>
      </c>
      <c r="CE101" s="302" t="e">
        <f>IF(CD101=0,0,SUM(CC102:$CC$170))</f>
        <v>#VALUE!</v>
      </c>
      <c r="CF101" s="47"/>
      <c r="CG101" s="306">
        <f t="shared" si="21"/>
        <v>31</v>
      </c>
      <c r="CH101" s="304" t="e">
        <f>IF(CK67-CH70-CH71-CH72-CH73-CH74-CH75-CH76-CH77-CH78-CH79-CH80-CH81-CH82-CH83-CH84-CH85-CH86-CH87-CH88-CH89-CH90-CH91-CH92-CH93-CH94-CH95-CH96-CH97-CH98-CH99-CH100&gt;CK68,CK68,CK67-CH70-CH71-CH72-CH73-CH74-CH75-CH76-CH77-CH78-CH79-CH80-CH81-CH82-CH83-CH84-CH85-CH86-CH87-CH88-CH89-CH90-CH91-CH92-CH93-CH94-CH95-CH96-CH97-CH98-CH99-CH100)</f>
        <v>#VALUE!</v>
      </c>
      <c r="CI101" s="307">
        <f t="shared" si="9"/>
        <v>0</v>
      </c>
      <c r="CJ101" s="302" t="e">
        <f t="shared" si="2"/>
        <v>#VALUE!</v>
      </c>
      <c r="CK101" s="302">
        <f t="shared" si="3"/>
        <v>1</v>
      </c>
      <c r="CL101" s="302" t="e">
        <f>IF(CK101=0,0,SUM(CJ102:CJ$170))</f>
        <v>#VALUE!</v>
      </c>
      <c r="CM101" s="47"/>
      <c r="CN101" s="306">
        <f t="shared" si="22"/>
        <v>31</v>
      </c>
      <c r="CO101" s="304" t="e">
        <f>IF(CR67-CO70-CO71-CO72-CO73-CO74-CO75-CO76-CO77-CO78-CO79-CO80-CO81-CO82-CO83-CO84-CO85-CO86-CO87-CO88-CO89-CO90-CO91-CO92-CO93-CO94-CO95-CO96-CO97-CO98-CO99-CO100&gt;CR68,CR68,CR67-CO70-CO71-CO72-CO73-CO74-CO75-CO76-CO77-CO78-CO79-CO80-CO81-CO82-CO83-CO84-CO85-CO86-CO87-CO88-CO89-CO90-CO91-CO92-CO93-CO94-CO95-CO96-CO97-CO98-CO99-CO100)</f>
        <v>#VALUE!</v>
      </c>
      <c r="CP101" s="177">
        <f t="shared" si="10"/>
        <v>0</v>
      </c>
      <c r="CQ101" s="302" t="e">
        <f t="shared" si="4"/>
        <v>#VALUE!</v>
      </c>
      <c r="CR101" s="302">
        <f t="shared" si="5"/>
        <v>1</v>
      </c>
      <c r="CS101" s="305" t="e">
        <f>IF(CR101=0,0,SUM(CQ102:CQ$170))</f>
        <v>#VALUE!</v>
      </c>
      <c r="CT101" s="177">
        <f t="shared" si="14"/>
        <v>0</v>
      </c>
      <c r="CU101" s="302" t="e">
        <f>IF(CQ101&gt;0,0,IF(CV67-CU70-CU71-CU72-CU73-CU74-CU75-CU76-CU77-CU78-CU79-CU80-CU81-CU82-CU83-CU84-CU85-CU86-CU87-CU88-CU89-CU90-CU91-CU92-CU93-CU94-CU95-CU96-CU97-CU98-CU99-CU100&gt;CV68,CV68,CV67-CU70-CU71-CU72-CU73-CU74-CU75-CU76-CU77-CU78-CU79-CU80-CU81-CU82-CU83-CU84-CU85-CU86-CU87-CU88-CU89-CU90-CU91-CU92-CU93-CU94-CU95-CU96-CU97-CU98-CU99-CU100))</f>
        <v>#VALUE!</v>
      </c>
      <c r="CV101" s="305" t="e">
        <f>IF(CU101=0,0,SUM(CU102:$CU$170))</f>
        <v>#VALUE!</v>
      </c>
      <c r="CW101" s="305" t="e">
        <f t="shared" si="15"/>
        <v>#VALUE!</v>
      </c>
      <c r="CX101" s="308"/>
      <c r="CY101" s="306">
        <f t="shared" si="23"/>
        <v>31</v>
      </c>
      <c r="CZ101" s="304" t="e">
        <f>IF(DC67-CZ70-CZ71-CZ72-CZ73-CZ74-CZ75-CZ76-CZ77-CZ78-CZ79-CZ80-CZ81-CZ82-CZ83-CZ84-CZ85-CZ86-CZ87-CZ88-CZ89-CZ90-CZ91-CZ92-CZ93-CZ94-CZ95-CZ96-CZ97-CZ98-CZ99-CZ100&gt;DC68,DC68,DC67-CZ70-CZ71-CZ72-CZ73-CZ74-CZ75-CZ76-CZ77-CZ78-CZ79-CZ80-CZ81-CZ82-CZ83-CZ84-CZ85-CZ86-CZ87-CZ88-CZ89-CZ90-CZ91-CZ92-CZ93-CZ94-CZ95-CZ96-CZ97-CZ98-CZ99-CZ100)</f>
        <v>#VALUE!</v>
      </c>
      <c r="DA101" s="177">
        <f t="shared" si="11"/>
        <v>0</v>
      </c>
      <c r="DB101" s="302" t="e">
        <f t="shared" si="6"/>
        <v>#VALUE!</v>
      </c>
      <c r="DC101" s="302">
        <f t="shared" si="7"/>
        <v>1</v>
      </c>
      <c r="DD101" s="305" t="e">
        <f>IF(DC101=0,0,SUM(DB102:DB$170))</f>
        <v>#VALUE!</v>
      </c>
      <c r="DE101" s="177">
        <f t="shared" si="17"/>
        <v>0</v>
      </c>
      <c r="DF101" s="302" t="e">
        <f>IF(DB101&gt;0,0,IF(DG67-DF70-DF71-DF72-DF73-DF74-DF75-DF76-DF77-DF78-DF79-DF80-DF81-DF82-DF83-DF84-DF85-DF86-DF87-DF88-DF89-DF90-DF91-DF92-DF93-DF94-DF95-DF96-DF97-DF98-DF99-DF100&gt;DG68,DG68,DG67-DF70-DF71-DF72-DF73-DF74-DF75-DF76-DF77-DF78-DF79-DF80-DF81-DF82-DF83-DF84-DF85-DF86-DF87-DF88-DF89-DF90-DF91-DF92-DF93-DF94-DF95-DF96-DF97-DF98-DF99-DF100))</f>
        <v>#VALUE!</v>
      </c>
      <c r="DG101" s="305" t="e">
        <f>IF(DF101=0,0,SUM(DF102:$DF$170))</f>
        <v>#VALUE!</v>
      </c>
      <c r="DH101" s="305" t="e">
        <f t="shared" si="18"/>
        <v>#VALUE!</v>
      </c>
    </row>
    <row r="102" spans="1:112" s="301" customFormat="1" ht="17.100000000000001" customHeight="1" x14ac:dyDescent="0.15">
      <c r="A102" s="182"/>
      <c r="B102" s="182"/>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182"/>
      <c r="Y102" s="182"/>
      <c r="Z102" s="182"/>
      <c r="AA102" s="182"/>
      <c r="AB102" s="182"/>
      <c r="AC102" s="182"/>
      <c r="AD102" s="182"/>
      <c r="AE102" s="182"/>
      <c r="AF102" s="182"/>
      <c r="AG102" s="182"/>
      <c r="AH102" s="182"/>
      <c r="AI102" s="182"/>
      <c r="AJ102" s="182"/>
      <c r="AK102" s="182"/>
      <c r="AL102" s="182"/>
      <c r="AM102" s="182"/>
      <c r="AN102" s="182"/>
      <c r="AO102" s="182"/>
      <c r="AP102" s="182"/>
      <c r="AQ102" s="182"/>
      <c r="AR102" s="182"/>
      <c r="AS102" s="182"/>
      <c r="AT102" s="182"/>
      <c r="AU102" s="182"/>
      <c r="AV102" s="182"/>
      <c r="AW102" s="182"/>
      <c r="AX102" s="182"/>
      <c r="AY102" s="182"/>
      <c r="AZ102" s="182"/>
      <c r="BA102" s="182"/>
      <c r="BB102" s="182"/>
      <c r="BC102" s="182"/>
      <c r="BD102" s="182"/>
      <c r="BE102" s="182"/>
      <c r="BF102" s="182"/>
      <c r="BG102" s="182"/>
      <c r="BH102" s="182"/>
      <c r="BI102" s="182"/>
      <c r="BJ102" s="182"/>
      <c r="BK102" s="182"/>
      <c r="BL102" s="182"/>
      <c r="BM102" s="182"/>
      <c r="BN102" s="182"/>
      <c r="BO102" s="182"/>
      <c r="BP102" s="182"/>
      <c r="BQ102" s="182"/>
      <c r="BR102" s="182"/>
      <c r="BS102" s="34"/>
      <c r="BT102" s="182"/>
      <c r="BU102" s="182"/>
      <c r="BV102" s="23">
        <v>36</v>
      </c>
      <c r="BW102" s="24">
        <v>2.8000000000000001E-2</v>
      </c>
      <c r="BX102" s="24">
        <v>2.8000000000000001E-2</v>
      </c>
      <c r="BY102" s="308"/>
      <c r="BZ102" s="8">
        <f t="shared" si="20"/>
        <v>32</v>
      </c>
      <c r="CA102" s="303" t="e">
        <f>IF(CD67-CA70-CA71-CA72-CA73-CA74-CA75-CA76-CA77-CA78-CA79-CA80-CA81-CA82-CA83-CA84-CA85-CA86-CA87-CA88-CA89-CA90-CA91-CA92-CA93-CA94-CA95-CA96-CA97-CA98-CA99-CA100-CA101&gt;CD68,CD68,CD67-CA70-CA71-CA72-CA73-CA74-CA75-CA76-CA77-CA78-CA79-CA80-CA81-CA82-CA83-CA84-CA85-CA86-CA87-CA88-CA89-CA90-CA91-CA92-CA93-CA94-CA95-CA96-CA97-CA98-CA99-CA100-CA101)</f>
        <v>#VALUE!</v>
      </c>
      <c r="CB102" s="9">
        <f t="shared" si="8"/>
        <v>0</v>
      </c>
      <c r="CC102" s="302" t="e">
        <f t="shared" si="0"/>
        <v>#VALUE!</v>
      </c>
      <c r="CD102" s="303">
        <f t="shared" si="1"/>
        <v>1</v>
      </c>
      <c r="CE102" s="303" t="e">
        <f>IF(CD102=0,0,SUM(CC103:$CC$170))</f>
        <v>#VALUE!</v>
      </c>
      <c r="CF102" s="47"/>
      <c r="CG102" s="8">
        <f t="shared" si="21"/>
        <v>32</v>
      </c>
      <c r="CH102" s="303" t="e">
        <f>IF(CK67-CH70-CH71-CH72-CH73-CH74-CH75-CH76-CH77-CH78-CH79-CH80-CH81-CH82-CH83-CH84-CH85-CH86-CH87-CH88-CH89-CH90-CH91-CH92-CH93-CH94-CH95-CH96-CH97-CH98-CH99-CH100-CH101&gt;CK68,CK68,CK67-CH70-CH71-CH72-CH73-CH74-CH75-CH76-CH77-CH78-CH79-CH80-CH81-CH82-CH83-CH84-CH85-CH86-CH87-CH88-CH89-CH90-CH91-CH92-CH93-CH94-CH95-CH96-CH97-CH98-CH99-CH100-CH101)</f>
        <v>#VALUE!</v>
      </c>
      <c r="CI102" s="9">
        <f t="shared" si="9"/>
        <v>0</v>
      </c>
      <c r="CJ102" s="302" t="e">
        <f t="shared" si="2"/>
        <v>#VALUE!</v>
      </c>
      <c r="CK102" s="303">
        <f t="shared" si="3"/>
        <v>1</v>
      </c>
      <c r="CL102" s="303" t="e">
        <f>IF(CK102=0,0,SUM(CJ103:CJ$170))</f>
        <v>#VALUE!</v>
      </c>
      <c r="CM102" s="47"/>
      <c r="CN102" s="8">
        <f t="shared" si="22"/>
        <v>32</v>
      </c>
      <c r="CO102" s="10" t="e">
        <f>IF(CR67-CO70-CO71-CO72-CO73-CO74-CO75-CO76-CO77-CO78-CO79-CO80-CO81-CO82-CO83-CO84-CO85-CO86-CO87-CO88-CO89-CO90-CO91-CO92-CO93-CO94-CO95-CO96-CO97-CO98-CO99-CO100-CO101&gt;CR68,CR68,CR67-CO70-CO71-CO72-CO73-CO74-CO75-CO76-CO77-CO78-CO79-CO80-CO81-CO82-CO83-CO84-CO85-CO86-CO87-CO88-CO89-CO90-CO91-CO92-CO93-CO94-CO95-CO96-CO97-CO98-CO99-CO100-CO101)</f>
        <v>#VALUE!</v>
      </c>
      <c r="CP102" s="11">
        <f t="shared" si="10"/>
        <v>0</v>
      </c>
      <c r="CQ102" s="302" t="e">
        <f t="shared" si="4"/>
        <v>#VALUE!</v>
      </c>
      <c r="CR102" s="303">
        <f t="shared" si="5"/>
        <v>1</v>
      </c>
      <c r="CS102" s="10" t="e">
        <f>IF(CR102=0,0,SUM(CQ103:CQ$170))</f>
        <v>#VALUE!</v>
      </c>
      <c r="CT102" s="11">
        <f t="shared" si="14"/>
        <v>0</v>
      </c>
      <c r="CU102" s="303" t="e">
        <f>IF(CQ102&gt;0,0,IF(CV67-CU70-CU71-CU72-CU73-CU74-CU75-CU76-CU77-CU78-CU79-CU80-CU81-CU82-CU83-CU84-CU85-CU86-CU87-CU88-CU89-CU90-CU91-CU92-CU93-CU94-CU95-CU96-CU97-CU98-CU99-CU100-CU101&gt;CV68,CV68,CV67-CU70-CU71-CU72-CU73-CU74-CU75-CU76-CU77-CU78-CU79-CU80-CU81-CU82-CU83-CU84-CU85-CU86-CU87-CU88-CU89-CU90-CU91-CU92-CU93-CU94-CU95-CU96-CU97-CU98-CU99-CU100-CU101))</f>
        <v>#VALUE!</v>
      </c>
      <c r="CV102" s="10" t="e">
        <f>IF(CU102=0,0,SUM(CU103:$CU$170))</f>
        <v>#VALUE!</v>
      </c>
      <c r="CW102" s="12" t="e">
        <f t="shared" si="15"/>
        <v>#VALUE!</v>
      </c>
      <c r="CX102" s="308"/>
      <c r="CY102" s="8">
        <f t="shared" si="23"/>
        <v>32</v>
      </c>
      <c r="CZ102" s="10" t="e">
        <f>IF(DC67-CZ70-CZ71-CZ72-CZ73-CZ74-CZ75-CZ76-CZ77-CZ78-CZ79-CZ80-CZ81-CZ82-CZ83-CZ84-CZ85-CZ86-CZ87-CZ88-CZ89-CZ90-CZ91-CZ92-CZ93-CZ94-CZ95-CZ96-CZ97-CZ98-CZ99-CZ100-CZ101&gt;DC68,DC68,DC67-CZ70-CZ71-CZ72-CZ73-CZ74-CZ75-CZ76-CZ77-CZ78-CZ79-CZ80-CZ81-CZ82-CZ83-CZ84-CZ85-CZ86-CZ87-CZ88-CZ89-CZ90-CZ91-CZ92-CZ93-CZ94-CZ95-CZ96-CZ97-CZ98-CZ99-CZ100-CZ101)</f>
        <v>#VALUE!</v>
      </c>
      <c r="DA102" s="11">
        <f t="shared" si="11"/>
        <v>0</v>
      </c>
      <c r="DB102" s="302" t="e">
        <f t="shared" si="6"/>
        <v>#VALUE!</v>
      </c>
      <c r="DC102" s="303">
        <f t="shared" si="7"/>
        <v>1</v>
      </c>
      <c r="DD102" s="10" t="e">
        <f>IF(DC102=0,0,SUM(DB103:DB$170))</f>
        <v>#VALUE!</v>
      </c>
      <c r="DE102" s="11">
        <f t="shared" si="17"/>
        <v>0</v>
      </c>
      <c r="DF102" s="303" t="e">
        <f>IF(DB102&gt;0,0,IF(DG67-DF70-DF71-DF72-DF73-DF74-DF75-DF76-DF77-DF78-DF79-DF80-DF81-DF82-DF83-DF84-DF85-DF86-DF87-DF88-DF89-DF90-DF91-DF92-DF93-DF94-DF95-DF96-DF97-DF98-DF99-DF100-DF101&gt;DG68,DG68,DG67-DF70-DF71-DF72-DF73-DF74-DF75-DF76-DF77-DF78-DF79-DF80-DF81-DF82-DF83-DF84-DF85-DF86-DF87-DF88-DF89-DF90-DF91-DF92-DF93-DF94-DF95-DF96-DF97-DF98-DF99-DF100-DF101))</f>
        <v>#VALUE!</v>
      </c>
      <c r="DG102" s="10" t="e">
        <f>IF(DF102=0,0,SUM(DF103:$DF$170))</f>
        <v>#VALUE!</v>
      </c>
      <c r="DH102" s="12" t="e">
        <f t="shared" si="18"/>
        <v>#VALUE!</v>
      </c>
    </row>
    <row r="103" spans="1:112" s="301" customFormat="1" ht="17.100000000000001" customHeight="1" x14ac:dyDescent="0.15">
      <c r="A103" s="182"/>
      <c r="B103" s="182"/>
      <c r="C103" s="182"/>
      <c r="D103" s="182"/>
      <c r="E103" s="182"/>
      <c r="F103" s="182"/>
      <c r="G103" s="182"/>
      <c r="H103" s="182"/>
      <c r="I103" s="182"/>
      <c r="J103" s="182"/>
      <c r="K103" s="182"/>
      <c r="L103" s="182"/>
      <c r="M103" s="182"/>
      <c r="N103" s="182"/>
      <c r="O103" s="182"/>
      <c r="P103" s="182"/>
      <c r="Q103" s="182"/>
      <c r="R103" s="182"/>
      <c r="S103" s="182"/>
      <c r="T103" s="182"/>
      <c r="U103" s="182"/>
      <c r="V103" s="182"/>
      <c r="W103" s="182"/>
      <c r="X103" s="182"/>
      <c r="Y103" s="182"/>
      <c r="Z103" s="182"/>
      <c r="AA103" s="182"/>
      <c r="AB103" s="182"/>
      <c r="AC103" s="182"/>
      <c r="AD103" s="182"/>
      <c r="AE103" s="182"/>
      <c r="AF103" s="182"/>
      <c r="AG103" s="182"/>
      <c r="AH103" s="182"/>
      <c r="AI103" s="182"/>
      <c r="AJ103" s="182"/>
      <c r="AK103" s="182"/>
      <c r="AL103" s="182"/>
      <c r="AM103" s="182"/>
      <c r="AN103" s="182"/>
      <c r="AO103" s="182"/>
      <c r="AP103" s="182"/>
      <c r="AQ103" s="182"/>
      <c r="AR103" s="182"/>
      <c r="AS103" s="182"/>
      <c r="AT103" s="182"/>
      <c r="AU103" s="182"/>
      <c r="AV103" s="182"/>
      <c r="AW103" s="182"/>
      <c r="AX103" s="182"/>
      <c r="AY103" s="182"/>
      <c r="AZ103" s="182"/>
      <c r="BA103" s="182"/>
      <c r="BB103" s="182"/>
      <c r="BC103" s="182"/>
      <c r="BD103" s="182"/>
      <c r="BE103" s="182"/>
      <c r="BF103" s="182"/>
      <c r="BG103" s="182"/>
      <c r="BH103" s="182"/>
      <c r="BI103" s="182"/>
      <c r="BJ103" s="182"/>
      <c r="BK103" s="182"/>
      <c r="BL103" s="182"/>
      <c r="BM103" s="182"/>
      <c r="BN103" s="182"/>
      <c r="BO103" s="182"/>
      <c r="BP103" s="182"/>
      <c r="BQ103" s="182"/>
      <c r="BR103" s="182"/>
      <c r="BS103" s="34"/>
      <c r="BT103" s="182"/>
      <c r="BU103" s="182"/>
      <c r="BV103" s="23">
        <v>37</v>
      </c>
      <c r="BW103" s="24">
        <v>2.8000000000000001E-2</v>
      </c>
      <c r="BX103" s="24">
        <v>2.7E-2</v>
      </c>
      <c r="BY103" s="308"/>
      <c r="BZ103" s="306">
        <f>SUM(BZ102+1)</f>
        <v>33</v>
      </c>
      <c r="CA103" s="304" t="e">
        <f>IF(CD67-CA70-CA71-CA72-CA73-CA74-CA75-CA76-CA77-CA78-CA79-CA80-CA81-CA82-CA83-CA84-CA85-CA86-CA87-CA88-CA89-CA90-CA91-CA92-CA93-CA94-CA95-CA96-CA97-CA98-CA99-CA100-CA101-CA102&gt;CD68,CD68,CD67-CA70-CA71-CA72-CA73-CA74-CA75-CA76-CA77-CA78-CA79-CA80-CA81-CA82-CA83-CA84-CA85-CA86-CA87-CA88-CA89-CA90-CA91-CA92-CA93-CA94-CA95-CA96-CA97-CA98-CA99-CA100-CA101-CA102)</f>
        <v>#VALUE!</v>
      </c>
      <c r="CB103" s="307">
        <f t="shared" si="8"/>
        <v>0</v>
      </c>
      <c r="CC103" s="302" t="e">
        <f t="shared" si="0"/>
        <v>#VALUE!</v>
      </c>
      <c r="CD103" s="302">
        <f t="shared" si="1"/>
        <v>1</v>
      </c>
      <c r="CE103" s="302" t="e">
        <f>IF(CD103=0,0,SUM(CC104:$CC$170))</f>
        <v>#VALUE!</v>
      </c>
      <c r="CF103" s="47"/>
      <c r="CG103" s="306">
        <f>SUM(CG102+1)</f>
        <v>33</v>
      </c>
      <c r="CH103" s="304" t="e">
        <f>IF(CK67-CH70-CH71-CH72-CH73-CH74-CH75-CH76-CH77-CH78-CH79-CH80-CH81-CH82-CH83-CH84-CH85-CH86-CH87-CH88-CH89-CH90-CH91-CH92-CH93-CH94-CH95-CH96-CH97-CH98-CH99-CH100-CH101-CH102&gt;CK68,CK68,CK67-CH70-CH71-CH72-CH73-CH74-CH75-CH76-CH77-CH78-CH79-CH80-CH81-CH82-CH83-CH84-CH85-CH86-CH87-CH88-CH89-CH90-CH91-CH92-CH93-CH94-CH95-CH96-CH97-CH98-CH99-CH100-CH101-CH102)</f>
        <v>#VALUE!</v>
      </c>
      <c r="CI103" s="307">
        <f t="shared" si="9"/>
        <v>0</v>
      </c>
      <c r="CJ103" s="302" t="e">
        <f t="shared" si="2"/>
        <v>#VALUE!</v>
      </c>
      <c r="CK103" s="302">
        <f t="shared" si="3"/>
        <v>1</v>
      </c>
      <c r="CL103" s="302" t="e">
        <f>IF(CK103=0,0,SUM(CJ104:CJ$170))</f>
        <v>#VALUE!</v>
      </c>
      <c r="CM103" s="47"/>
      <c r="CN103" s="306">
        <f>SUM(CN102+1)</f>
        <v>33</v>
      </c>
      <c r="CO103" s="304" t="e">
        <f>IF(CR67-CO70-CO71-CO72-CO73-CO74-CO75-CO76-CO77-CO78-CO79-CO80-CO81-CO82-CO83-CO84-CO85-CO86-CO87-CO88-CO89-CO90-CO91-CO92-CO93-CO94-CO95-CO96-CO97-CO98-CO99-CO100-CO101-CO102&gt;CR68,CR68,CR67-CO70-CO71-CO72-CO73-CO74-CO75-CO76-CO77-CO78-CO79-CO80-CO81-CO82-CO83-CO84-CO85-CO86-CO87-CO88-CO89-CO90-CO91-CO92-CO93-CO94-CO95-CO96-CO97-CO98-CO99-CO100-CO101-CO102)</f>
        <v>#VALUE!</v>
      </c>
      <c r="CP103" s="177">
        <f t="shared" si="10"/>
        <v>0</v>
      </c>
      <c r="CQ103" s="302" t="e">
        <f t="shared" si="4"/>
        <v>#VALUE!</v>
      </c>
      <c r="CR103" s="302">
        <f t="shared" si="5"/>
        <v>1</v>
      </c>
      <c r="CS103" s="305" t="e">
        <f>IF(CR103=0,0,SUM(CQ104:CQ$170))</f>
        <v>#VALUE!</v>
      </c>
      <c r="CT103" s="177">
        <f t="shared" si="14"/>
        <v>0</v>
      </c>
      <c r="CU103" s="302" t="e">
        <f>IF(CQ103&gt;0,0,IF(CV67-CU70-CU71-CU72-CU73-CU74-CU75-CU76-CU77-CU78-CU79-CU80-CU81-CU82-CU83-CU84-CU85-CU86-CU87-CU88-CU89-CU90-CU91-CU92-CU93-CU94-CU95-CU96-CU97-CU98-CU99-CU100-CU101-CU102&gt;CV68,CV68,CV67-CU70-CU71-CU72-CU73-CU74-CU75-CU76-CU77-CU78-CU79-CU80-CU81-CU82-CU83-CU84-CU85-CU86-CU87-CU88-CU89-CU90-CU91-CU92-CU93-CU94-CU95-CU96-CU97-CU98-CU99-CU100-CU101-CU102))</f>
        <v>#VALUE!</v>
      </c>
      <c r="CV103" s="305" t="e">
        <f>IF(CU103=0,0,SUM(CU104:$CU$170))</f>
        <v>#VALUE!</v>
      </c>
      <c r="CW103" s="305" t="e">
        <f>IF(AND(CQ103=0,CU103=0),0,IF(CQ103&gt;0,CQ103,IF(CU103=CV102,CU103*CT103-1,CU103*CT103)))</f>
        <v>#VALUE!</v>
      </c>
      <c r="CX103" s="308"/>
      <c r="CY103" s="306">
        <f>SUM(CY102+1)</f>
        <v>33</v>
      </c>
      <c r="CZ103" s="304" t="e">
        <f>IF(DC67-CZ70-CZ71-CZ72-CZ73-CZ74-CZ75-CZ76-CZ77-CZ78-CZ79-CZ80-CZ81-CZ82-CZ83-CZ84-CZ85-CZ86-CZ87-CZ88-CZ89-CZ90-CZ91-CZ92-CZ93-CZ94-CZ95-CZ96-CZ97-CZ98-CZ99-CZ100-CZ101-CZ102&gt;DC68,DC68,DC67-CZ70-CZ71-CZ72-CZ73-CZ74-CZ75-CZ76-CZ77-CZ78-CZ79-CZ80-CZ81-CZ82-CZ83-CZ84-CZ85-CZ86-CZ87-CZ88-CZ89-CZ90-CZ91-CZ92-CZ93-CZ94-CZ95-CZ96-CZ97-CZ98-CZ99-CZ100-CZ101-CZ102)</f>
        <v>#VALUE!</v>
      </c>
      <c r="DA103" s="177">
        <f t="shared" si="11"/>
        <v>0</v>
      </c>
      <c r="DB103" s="302" t="e">
        <f t="shared" si="6"/>
        <v>#VALUE!</v>
      </c>
      <c r="DC103" s="302">
        <f t="shared" si="7"/>
        <v>1</v>
      </c>
      <c r="DD103" s="305" t="e">
        <f>IF(DC103=0,0,SUM(DB104:DB$170))</f>
        <v>#VALUE!</v>
      </c>
      <c r="DE103" s="177">
        <f t="shared" si="17"/>
        <v>0</v>
      </c>
      <c r="DF103" s="302" t="e">
        <f>IF(DB103&gt;0,0,IF(DG67-DF70-DF71-DF72-DF73-DF74-DF75-DF76-DF77-DF78-DF79-DF80-DF81-DF82-DF83-DF84-DF85-DF86-DF87-DF88-DF89-DF90-DF91-DF92-DF93-DF94-DF95-DF96-DF97-DF98-DF99-DF100-DF101-DF102&gt;DG68,DG68,DG67-DF70-DF71-DF72-DF73-DF74-DF75-DF76-DF77-DF78-DF79-DF80-DF81-DF82-DF83-DF84-DF85-DF86-DF87-DF88-DF89-DF90-DF91-DF92-DF93-DF94-DF95-DF96-DF97-DF98-DF99-DF100-DF101-DF102))</f>
        <v>#VALUE!</v>
      </c>
      <c r="DG103" s="305" t="e">
        <f>IF(DF103=0,0,SUM(DF104:$DF$170))</f>
        <v>#VALUE!</v>
      </c>
      <c r="DH103" s="305" t="e">
        <f>IF(AND(DB103=0,DF103=0),0,IF(DB103&gt;0,DB103,IF(DF103=DG102,DF103*DE103-1,DF103*DE103)))</f>
        <v>#VALUE!</v>
      </c>
    </row>
    <row r="104" spans="1:112" s="301" customFormat="1" ht="17.100000000000001" customHeight="1" x14ac:dyDescent="0.15">
      <c r="A104" s="182"/>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182"/>
      <c r="AH104" s="182"/>
      <c r="AI104" s="182"/>
      <c r="AJ104" s="182"/>
      <c r="AK104" s="182"/>
      <c r="AL104" s="182"/>
      <c r="AM104" s="182"/>
      <c r="AN104" s="182"/>
      <c r="AO104" s="182"/>
      <c r="AP104" s="182"/>
      <c r="AQ104" s="182"/>
      <c r="AR104" s="182"/>
      <c r="AS104" s="182"/>
      <c r="AT104" s="182"/>
      <c r="AU104" s="182"/>
      <c r="AV104" s="182"/>
      <c r="AW104" s="182"/>
      <c r="AX104" s="182"/>
      <c r="AY104" s="182"/>
      <c r="AZ104" s="182"/>
      <c r="BA104" s="182"/>
      <c r="BB104" s="182"/>
      <c r="BC104" s="182"/>
      <c r="BD104" s="182"/>
      <c r="BE104" s="182"/>
      <c r="BF104" s="182"/>
      <c r="BG104" s="182"/>
      <c r="BH104" s="182"/>
      <c r="BI104" s="182"/>
      <c r="BJ104" s="182"/>
      <c r="BK104" s="182"/>
      <c r="BL104" s="182"/>
      <c r="BM104" s="182"/>
      <c r="BN104" s="182"/>
      <c r="BO104" s="182"/>
      <c r="BP104" s="182"/>
      <c r="BQ104" s="182"/>
      <c r="BR104" s="182"/>
      <c r="BS104" s="34"/>
      <c r="BT104" s="182"/>
      <c r="BU104" s="182"/>
      <c r="BV104" s="23">
        <v>38</v>
      </c>
      <c r="BW104" s="24">
        <v>2.7E-2</v>
      </c>
      <c r="BX104" s="24">
        <v>2.7E-2</v>
      </c>
      <c r="BY104" s="308"/>
      <c r="BZ104" s="306">
        <f t="shared" si="20"/>
        <v>34</v>
      </c>
      <c r="CA104" s="304" t="e">
        <f>IF(CD67-CA70-CA71-CA72-CA73-CA74-CA75-CA76-CA77-CA78-CA79-CA80-CA81-CA82-CA83-CA84-CA85-CA86-CA87-CA88-CA89-CA90-CA91-CA92-CA93-CA94-CA95-CA96-CA97-CA98-CA99-CA100-CA101-CA102-CA103&gt;CD68,CD68,CD67-CA70-CA71-CA72-CA73-CA74-CA75-CA76-CA77-CA78-CA79-CA80-CA81-CA82-CA83-CA84-CA85-CA86-CA87-CA88-CA89-CA90-CA91-CA92-CA93-CA94-CA95-CA96-CA97-CA98-CA99-CA100-CA101-CA102-CA103)</f>
        <v>#VALUE!</v>
      </c>
      <c r="CB104" s="307">
        <f t="shared" si="8"/>
        <v>0</v>
      </c>
      <c r="CC104" s="302" t="e">
        <f t="shared" si="0"/>
        <v>#VALUE!</v>
      </c>
      <c r="CD104" s="302">
        <f t="shared" si="1"/>
        <v>1</v>
      </c>
      <c r="CE104" s="302" t="e">
        <f>IF(CD104=0,0,SUM(CC105:$CC$170))</f>
        <v>#VALUE!</v>
      </c>
      <c r="CF104" s="47"/>
      <c r="CG104" s="306">
        <f t="shared" si="21"/>
        <v>34</v>
      </c>
      <c r="CH104" s="304" t="e">
        <f>IF(CK67-CH70-CH71-CH72-CH73-CH74-CH75-CH76-CH77-CH78-CH79-CH80-CH81-CH82-CH83-CH84-CH85-CH86-CH87-CH88-CH89-CH90-CH91-CH92-CH93-CH94-CH95-CH96-CH97-CH98-CH99-CH100-CH101-CH102-CH103&gt;CK68,CK68,CK67-CH70-CH71-CH72-CH73-CH74-CH75-CH76-CH77-CH78-CH79-CH80-CH81-CH82-CH83-CH84-CH85-CH86-CH87-CH88-CH89-CH90-CH91-CH92-CH93-CH94-CH95-CH96-CH97-CH98-CH99-CH100-CH101-CH102-CH103)</f>
        <v>#VALUE!</v>
      </c>
      <c r="CI104" s="307">
        <f t="shared" si="9"/>
        <v>0</v>
      </c>
      <c r="CJ104" s="302" t="e">
        <f t="shared" si="2"/>
        <v>#VALUE!</v>
      </c>
      <c r="CK104" s="302">
        <f t="shared" si="3"/>
        <v>1</v>
      </c>
      <c r="CL104" s="302" t="e">
        <f>IF(CK104=0,0,SUM(CJ105:CJ$170))</f>
        <v>#VALUE!</v>
      </c>
      <c r="CM104" s="47"/>
      <c r="CN104" s="306">
        <f t="shared" si="22"/>
        <v>34</v>
      </c>
      <c r="CO104" s="304" t="e">
        <f>IF(CR67-CO70-CO71-CO72-CO73-CO74-CO75-CO76-CO77-CO78-CO79-CO80-CO81-CO82-CO83-CO84-CO85-CO86-CO87-CO88-CO89-CO90-CO91-CO92-CO93-CO94-CO95-CO96-CO97-CO98-CO99-CO100-CO101-CO102-CO103&gt;CR68,CR68,CR67-CO70-CO71-CO72-CO73-CO74-CO75-CO76-CO77-CO78-CO79-CO80-CO81-CO82-CO83-CO84-CO85-CO86-CO87-CO88-CO89-CO90-CO91-CO92-CO93-CO94-CO95-CO96-CO97-CO98-CO99-CO100-CO101-CO102-CO103)</f>
        <v>#VALUE!</v>
      </c>
      <c r="CP104" s="177">
        <f t="shared" si="10"/>
        <v>0</v>
      </c>
      <c r="CQ104" s="302" t="e">
        <f t="shared" si="4"/>
        <v>#VALUE!</v>
      </c>
      <c r="CR104" s="302">
        <f t="shared" si="5"/>
        <v>1</v>
      </c>
      <c r="CS104" s="305" t="e">
        <f>IF(CR104=0,0,SUM(CQ105:CQ$170))</f>
        <v>#VALUE!</v>
      </c>
      <c r="CT104" s="177">
        <f t="shared" si="14"/>
        <v>0</v>
      </c>
      <c r="CU104" s="302" t="e">
        <f>IF(CQ104&gt;0,0,IF(CV67-CU70-CU71-CU72-CU73-CU74-CU75-CU76-CU77-CU78-CU79-CU80-CU81-CU82-CU83-CU84-CU85-CU86-CU87-CU88-CU89-CU90-CU91-CU92-CU93-CU94-CU95-CU96-CU97-CU98-CU99-CU100-CU101-CU102-CU103&gt;CV68,CV68,CV67-CU70-CU71-CU72-CU73-CU74-CU75-CU76-CU77-CU78-CU79-CU80-CU81-CU82-CU83-CU84-CU85-CU86-CU87-CU88-CU89-CU90-CU91-CU92-CU93-CU94-CU95-CU96-CU97-CU98-CU99-CU100-CU101-CU102-CU103))</f>
        <v>#VALUE!</v>
      </c>
      <c r="CV104" s="305" t="e">
        <f>IF(CU104=0,0,SUM(CU105:$CU$170))</f>
        <v>#VALUE!</v>
      </c>
      <c r="CW104" s="305" t="e">
        <f t="shared" si="15"/>
        <v>#VALUE!</v>
      </c>
      <c r="CX104" s="308"/>
      <c r="CY104" s="306">
        <f t="shared" si="23"/>
        <v>34</v>
      </c>
      <c r="CZ104" s="304" t="e">
        <f>IF(DC67-CZ70-CZ71-CZ72-CZ73-CZ74-CZ75-CZ76-CZ77-CZ78-CZ79-CZ80-CZ81-CZ82-CZ83-CZ84-CZ85-CZ86-CZ87-CZ88-CZ89-CZ90-CZ91-CZ92-CZ93-CZ94-CZ95-CZ96-CZ97-CZ98-CZ99-CZ100-CZ101-CZ102-CZ103&gt;DC68,DC68,DC67-CZ70-CZ71-CZ72-CZ73-CZ74-CZ75-CZ76-CZ77-CZ78-CZ79-CZ80-CZ81-CZ82-CZ83-CZ84-CZ85-CZ86-CZ87-CZ88-CZ89-CZ90-CZ91-CZ92-CZ93-CZ94-CZ95-CZ96-CZ97-CZ98-CZ99-CZ100-CZ101-CZ102-CZ103)</f>
        <v>#VALUE!</v>
      </c>
      <c r="DA104" s="177">
        <f t="shared" si="11"/>
        <v>0</v>
      </c>
      <c r="DB104" s="302" t="e">
        <f t="shared" si="6"/>
        <v>#VALUE!</v>
      </c>
      <c r="DC104" s="302">
        <f t="shared" si="7"/>
        <v>1</v>
      </c>
      <c r="DD104" s="305" t="e">
        <f>IF(DC104=0,0,SUM(DB105:DB$170))</f>
        <v>#VALUE!</v>
      </c>
      <c r="DE104" s="177">
        <f t="shared" si="17"/>
        <v>0</v>
      </c>
      <c r="DF104" s="302" t="e">
        <f>IF(DB104&gt;0,0,IF(DG67-DF70-DF71-DF72-DF73-DF74-DF75-DF76-DF77-DF78-DF79-DF80-DF81-DF82-DF83-DF84-DF85-DF86-DF87-DF88-DF89-DF90-DF91-DF92-DF93-DF94-DF95-DF96-DF97-DF98-DF99-DF100-DF101-DF102-DF103&gt;DG68,DG68,DG67-DF70-DF71-DF72-DF73-DF74-DF75-DF76-DF77-DF78-DF79-DF80-DF81-DF82-DF83-DF84-DF85-DF86-DF87-DF88-DF89-DF90-DF91-DF92-DF93-DF94-DF95-DF96-DF97-DF98-DF99-DF100-DF101-DF102-DF103))</f>
        <v>#VALUE!</v>
      </c>
      <c r="DG104" s="305" t="e">
        <f>IF(DF104=0,0,SUM(DF105:$DF$170))</f>
        <v>#VALUE!</v>
      </c>
      <c r="DH104" s="305" t="e">
        <f t="shared" si="18"/>
        <v>#VALUE!</v>
      </c>
    </row>
    <row r="105" spans="1:112" s="301" customFormat="1" ht="17.100000000000001" customHeight="1" x14ac:dyDescent="0.15">
      <c r="A105" s="182"/>
      <c r="B105" s="182"/>
      <c r="C105" s="182"/>
      <c r="D105" s="182"/>
      <c r="E105" s="182"/>
      <c r="F105" s="182"/>
      <c r="G105" s="182"/>
      <c r="H105" s="182"/>
      <c r="I105" s="182"/>
      <c r="J105" s="182"/>
      <c r="K105" s="182"/>
      <c r="L105" s="182"/>
      <c r="M105" s="182"/>
      <c r="N105" s="182"/>
      <c r="O105" s="182"/>
      <c r="P105" s="182"/>
      <c r="Q105" s="182"/>
      <c r="R105" s="182"/>
      <c r="S105" s="182"/>
      <c r="T105" s="182"/>
      <c r="U105" s="182"/>
      <c r="V105" s="182"/>
      <c r="W105" s="182"/>
      <c r="X105" s="182"/>
      <c r="Y105" s="182"/>
      <c r="Z105" s="182"/>
      <c r="AA105" s="182"/>
      <c r="AB105" s="182"/>
      <c r="AC105" s="182"/>
      <c r="AD105" s="182"/>
      <c r="AE105" s="182"/>
      <c r="AF105" s="182"/>
      <c r="AG105" s="182"/>
      <c r="AH105" s="182"/>
      <c r="AI105" s="182"/>
      <c r="AJ105" s="182"/>
      <c r="AK105" s="182"/>
      <c r="AL105" s="182"/>
      <c r="AM105" s="182"/>
      <c r="AN105" s="182"/>
      <c r="AO105" s="182"/>
      <c r="AP105" s="182"/>
      <c r="AQ105" s="182"/>
      <c r="AR105" s="182"/>
      <c r="AS105" s="182"/>
      <c r="AT105" s="182"/>
      <c r="AU105" s="182"/>
      <c r="AV105" s="182"/>
      <c r="AW105" s="182"/>
      <c r="AX105" s="182"/>
      <c r="AY105" s="182"/>
      <c r="AZ105" s="182"/>
      <c r="BA105" s="182"/>
      <c r="BB105" s="182"/>
      <c r="BC105" s="182"/>
      <c r="BD105" s="182"/>
      <c r="BE105" s="182"/>
      <c r="BF105" s="182"/>
      <c r="BG105" s="182"/>
      <c r="BH105" s="182"/>
      <c r="BI105" s="182"/>
      <c r="BJ105" s="182"/>
      <c r="BK105" s="182"/>
      <c r="BL105" s="182"/>
      <c r="BM105" s="182"/>
      <c r="BN105" s="182"/>
      <c r="BO105" s="182"/>
      <c r="BP105" s="182"/>
      <c r="BQ105" s="182"/>
      <c r="BR105" s="182"/>
      <c r="BS105" s="34"/>
      <c r="BT105" s="182"/>
      <c r="BU105" s="182"/>
      <c r="BV105" s="23">
        <v>39</v>
      </c>
      <c r="BW105" s="24">
        <v>2.5999999999999999E-2</v>
      </c>
      <c r="BX105" s="24">
        <v>2.5999999999999999E-2</v>
      </c>
      <c r="BY105" s="308"/>
      <c r="BZ105" s="8">
        <f t="shared" si="20"/>
        <v>35</v>
      </c>
      <c r="CA105" s="303" t="e">
        <f>IF(CD67-CA70-CA71-CA72-CA73-CA74-CA75-CA76-CA77-CA78-CA79-CA80-CA81-CA82-CA83-CA84-CA85-CA86-CA87-CA88-CA89-CA90-CA91-CA92-CA93-CA94-CA95-CA96-CA97-CA98-CA99-CA100-CA101-CA102-CA103-CA104&gt;CD68,CD68,CD67-CA70-CA71-CA72-CA73-CA74-CA75-CA76-CA77-CA78-CA79-CA80-CA81-CA82-CA83-CA84-CA85-CA86-CA87-CA88-CA89-CA90-CA91-CA92-CA93-CA94-CA95-CA96-CA97-CA98-CA99-CA100-CA101-CA102-CA103-CA104)</f>
        <v>#VALUE!</v>
      </c>
      <c r="CB105" s="9">
        <f t="shared" si="8"/>
        <v>0</v>
      </c>
      <c r="CC105" s="302" t="e">
        <f t="shared" si="0"/>
        <v>#VALUE!</v>
      </c>
      <c r="CD105" s="303">
        <f t="shared" si="1"/>
        <v>1</v>
      </c>
      <c r="CE105" s="303" t="e">
        <f>IF(CD105=0,0,SUM(CC106:$CC$170))</f>
        <v>#VALUE!</v>
      </c>
      <c r="CF105" s="47"/>
      <c r="CG105" s="8">
        <f t="shared" si="21"/>
        <v>35</v>
      </c>
      <c r="CH105" s="303" t="e">
        <f>IF(CK67-CH70-CH71-CH72-CH73-CH74-CH75-CH76-CH77-CH78-CH79-CH80-CH81-CH82-CH83-CH84-CH85-CH86-CH87-CH88-CH89-CH90-CH91-CH92-CH93-CH94-CH95-CH96-CH97-CH98-CH99-CH100-CH101-CH102-CH103-CH104&gt;CK68,CK68,CK67-CH70-CH71-CH72-CH73-CH74-CH75-CH76-CH77-CH78-CH79-CH80-CH81-CH82-CH83-CH84-CH85-CH86-CH87-CH88-CH89-CH90-CH91-CH92-CH93-CH94-CH95-CH96-CH97-CH98-CH99-CH100-CH101-CH102-CH103-CH104)</f>
        <v>#VALUE!</v>
      </c>
      <c r="CI105" s="9">
        <f t="shared" si="9"/>
        <v>0</v>
      </c>
      <c r="CJ105" s="302" t="e">
        <f t="shared" si="2"/>
        <v>#VALUE!</v>
      </c>
      <c r="CK105" s="303">
        <f t="shared" si="3"/>
        <v>1</v>
      </c>
      <c r="CL105" s="303" t="e">
        <f>IF(CK105=0,0,SUM(CJ106:CJ$170))</f>
        <v>#VALUE!</v>
      </c>
      <c r="CM105" s="47"/>
      <c r="CN105" s="8">
        <f t="shared" si="22"/>
        <v>35</v>
      </c>
      <c r="CO105" s="10" t="e">
        <f>IF(CR67-CO70-CO71-CO72-CO73-CO74-CO75-CO76-CO77-CO78-CO79-CO80-CO81-CO82-CO83-CO84-CO85-CO86-CO87-CO88-CO89-CO90-CO91-CO92-CO93-CO94-CO95-CO96-CO97-CO98-CO99-CO100-CO101-CO102-CO103-CO104&gt;CR68,CR68,CR67-CO70-CO71-CO72-CO73-CO74-CO75-CO76-CO77-CO78-CO79-CO80-CO81-CO82-CO83-CO84-CO85-CO86-CO87-CO88-CO89-CO90-CO91-CO92-CO93-CO94-CO95-CO96-CO97-CO98-CO99-CO100-CO101-CO102-CO103-CO104)</f>
        <v>#VALUE!</v>
      </c>
      <c r="CP105" s="11">
        <f t="shared" si="10"/>
        <v>0</v>
      </c>
      <c r="CQ105" s="302" t="e">
        <f t="shared" si="4"/>
        <v>#VALUE!</v>
      </c>
      <c r="CR105" s="303">
        <f t="shared" si="5"/>
        <v>1</v>
      </c>
      <c r="CS105" s="10" t="e">
        <f>IF(CR105=0,0,SUM(CQ106:CQ$170))</f>
        <v>#VALUE!</v>
      </c>
      <c r="CT105" s="11">
        <f t="shared" si="14"/>
        <v>0</v>
      </c>
      <c r="CU105" s="303" t="e">
        <f>IF(CQ105&gt;0,0,IF(CV67-CU70-CU71-CU72-CU73-CU74-CU75-CU76-CU77-CU78-CU79-CU80-CU81-CU82-CU83-CU84-CU85-CU86-CU87-CU88-CU89-CU90-CU91-CU92-CU93-CU94-CU95-CU96-CU97-CU98-CU99-CU100-CU101-CU102-CU103-CU104&gt;CV68,CV68,CV67-CU70-CU71-CU72-CU73-CU74-CU75-CU76-CU77-CU78-CU79-CU80-CU81-CU82-CU83-CU84-CU85-CU86-CU87-CU88-CU89-CU90-CU91-CU92-CU93-CU94-CU95-CU96-CU97-CU98-CU99-CU100-CU101-CU102-CU103-CU104))</f>
        <v>#VALUE!</v>
      </c>
      <c r="CV105" s="10" t="e">
        <f>IF(CU105=0,0,SUM(CU106:$CU$170))</f>
        <v>#VALUE!</v>
      </c>
      <c r="CW105" s="12" t="e">
        <f t="shared" si="15"/>
        <v>#VALUE!</v>
      </c>
      <c r="CX105" s="308"/>
      <c r="CY105" s="8">
        <f t="shared" si="23"/>
        <v>35</v>
      </c>
      <c r="CZ105" s="10" t="e">
        <f>IF(DC67-CZ70-CZ71-CZ72-CZ73-CZ74-CZ75-CZ76-CZ77-CZ78-CZ79-CZ80-CZ81-CZ82-CZ83-CZ84-CZ85-CZ86-CZ87-CZ88-CZ89-CZ90-CZ91-CZ92-CZ93-CZ94-CZ95-CZ96-CZ97-CZ98-CZ99-CZ100-CZ101-CZ102-CZ103-CZ104&gt;DC68,DC68,DC67-CZ70-CZ71-CZ72-CZ73-CZ74-CZ75-CZ76-CZ77-CZ78-CZ79-CZ80-CZ81-CZ82-CZ83-CZ84-CZ85-CZ86-CZ87-CZ88-CZ89-CZ90-CZ91-CZ92-CZ93-CZ94-CZ95-CZ96-CZ97-CZ98-CZ99-CZ100-CZ101-CZ102-CZ103-CZ104)</f>
        <v>#VALUE!</v>
      </c>
      <c r="DA105" s="11">
        <f t="shared" si="11"/>
        <v>0</v>
      </c>
      <c r="DB105" s="302" t="e">
        <f t="shared" si="6"/>
        <v>#VALUE!</v>
      </c>
      <c r="DC105" s="303">
        <f t="shared" si="7"/>
        <v>1</v>
      </c>
      <c r="DD105" s="10" t="e">
        <f>IF(DC105=0,0,SUM(DB106:DB$170))</f>
        <v>#VALUE!</v>
      </c>
      <c r="DE105" s="11">
        <f t="shared" si="17"/>
        <v>0</v>
      </c>
      <c r="DF105" s="303" t="e">
        <f>IF(DB105&gt;0,0,IF(DG67-DF70-DF71-DF72-DF73-DF74-DF75-DF76-DF77-DF78-DF79-DF80-DF81-DF82-DF83-DF84-DF85-DF86-DF87-DF88-DF89-DF90-DF91-DF92-DF93-DF94-DF95-DF96-DF97-DF98-DF99-DF100-DF101-DF102-DF103-DF104&gt;DG68,DG68,DG67-DF70-DF71-DF72-DF73-DF74-DF75-DF76-DF77-DF78-DF79-DF80-DF81-DF82-DF83-DF84-DF85-DF86-DF87-DF88-DF89-DF90-DF91-DF92-DF93-DF94-DF95-DF96-DF97-DF98-DF99-DF100-DF101-DF102-DF103-DF104))</f>
        <v>#VALUE!</v>
      </c>
      <c r="DG105" s="10" t="e">
        <f>IF(DF105=0,0,SUM(DF106:$DF$170))</f>
        <v>#VALUE!</v>
      </c>
      <c r="DH105" s="12" t="e">
        <f t="shared" si="18"/>
        <v>#VALUE!</v>
      </c>
    </row>
    <row r="106" spans="1:112" s="301" customFormat="1" ht="17.100000000000001" customHeight="1" x14ac:dyDescent="0.15">
      <c r="A106" s="182"/>
      <c r="B106" s="182"/>
      <c r="C106" s="182"/>
      <c r="D106" s="182"/>
      <c r="E106" s="182"/>
      <c r="F106" s="182"/>
      <c r="G106" s="182"/>
      <c r="H106" s="182"/>
      <c r="I106" s="182"/>
      <c r="J106" s="182"/>
      <c r="K106" s="182"/>
      <c r="L106" s="182"/>
      <c r="M106" s="182"/>
      <c r="N106" s="182"/>
      <c r="O106" s="182"/>
      <c r="P106" s="182"/>
      <c r="Q106" s="182"/>
      <c r="R106" s="182"/>
      <c r="S106" s="182"/>
      <c r="T106" s="182"/>
      <c r="U106" s="182"/>
      <c r="V106" s="182"/>
      <c r="W106" s="182"/>
      <c r="X106" s="182"/>
      <c r="Y106" s="182"/>
      <c r="Z106" s="182"/>
      <c r="AA106" s="182"/>
      <c r="AB106" s="182"/>
      <c r="AC106" s="182"/>
      <c r="AD106" s="182"/>
      <c r="AE106" s="182"/>
      <c r="AF106" s="182"/>
      <c r="AG106" s="182"/>
      <c r="AH106" s="182"/>
      <c r="AI106" s="182"/>
      <c r="AJ106" s="182"/>
      <c r="AK106" s="182"/>
      <c r="AL106" s="182"/>
      <c r="AM106" s="182"/>
      <c r="AN106" s="182"/>
      <c r="AO106" s="182"/>
      <c r="AP106" s="182"/>
      <c r="AQ106" s="182"/>
      <c r="AR106" s="182"/>
      <c r="AS106" s="182"/>
      <c r="AT106" s="182"/>
      <c r="AU106" s="182"/>
      <c r="AV106" s="182"/>
      <c r="AW106" s="182"/>
      <c r="AX106" s="182"/>
      <c r="AY106" s="182"/>
      <c r="AZ106" s="182"/>
      <c r="BA106" s="182"/>
      <c r="BB106" s="182"/>
      <c r="BC106" s="182"/>
      <c r="BD106" s="182"/>
      <c r="BE106" s="182"/>
      <c r="BF106" s="182"/>
      <c r="BG106" s="182"/>
      <c r="BH106" s="182"/>
      <c r="BI106" s="182"/>
      <c r="BJ106" s="182"/>
      <c r="BK106" s="182"/>
      <c r="BL106" s="182"/>
      <c r="BM106" s="182"/>
      <c r="BN106" s="182"/>
      <c r="BO106" s="182"/>
      <c r="BP106" s="182"/>
      <c r="BQ106" s="182"/>
      <c r="BR106" s="182"/>
      <c r="BS106" s="34"/>
      <c r="BT106" s="182"/>
      <c r="BU106" s="182"/>
      <c r="BV106" s="23">
        <v>40</v>
      </c>
      <c r="BW106" s="24">
        <v>2.5000000000000001E-2</v>
      </c>
      <c r="BX106" s="24">
        <v>2.5000000000000001E-2</v>
      </c>
      <c r="BY106" s="308"/>
      <c r="BZ106" s="306">
        <f>SUM(BZ105+1)</f>
        <v>36</v>
      </c>
      <c r="CA106" s="304" t="e">
        <f>IF(CD67-CA70-CA71-CA72-CA73-CA74-CA75-CA76-CA77-CA78-CA79-CA80-CA81-CA82-CA83-CA84-CA85-CA86-CA87-CA88-CA89-CA90-CA91-CA92-CA93-CA94-CA95-CA96-CA97-CA98-CA99-CA100-CA101-CA102-CA103-CA104-CA105&gt;CD68,CD68,CD67-CA70-CA71-CA72-CA73-CA74-CA75-CA76-CA77-CA78-CA79-CA80-CA81-CA82-CA83-CA84-CA85-CA86-CA87-CA88-CA89-CA90-CA91-CA92-CA93-CA94-CA95-CA96-CA97-CA98-CA99-CA100-CA101-CA102-CA103-CA104-CA105)</f>
        <v>#VALUE!</v>
      </c>
      <c r="CB106" s="307">
        <f t="shared" si="8"/>
        <v>0</v>
      </c>
      <c r="CC106" s="302" t="e">
        <f t="shared" si="0"/>
        <v>#VALUE!</v>
      </c>
      <c r="CD106" s="302">
        <f t="shared" si="1"/>
        <v>1</v>
      </c>
      <c r="CE106" s="302" t="e">
        <f>IF(CD106=0,0,SUM(CC107:$CC$170))</f>
        <v>#VALUE!</v>
      </c>
      <c r="CF106" s="47"/>
      <c r="CG106" s="306">
        <f>SUM(CG105+1)</f>
        <v>36</v>
      </c>
      <c r="CH106" s="304" t="e">
        <f>IF(CK67-CH70-CH71-CH72-CH73-CH74-CH75-CH76-CH77-CH78-CH79-CH80-CH81-CH82-CH83-CH84-CH85-CH86-CH87-CH88-CH89-CH90-CH91-CH92-CH93-CH94-CH95-CH96-CH97-CH98-CH99-CH100-CH101-CH102-CH103-CH104-CH105&gt;CK68,CK68,CK67-CH70-CH71-CH72-CH73-CH74-CH75-CH76-CH77-CH78-CH79-CH80-CH81-CH82-CH83-CH84-CH85-CH86-CH87-CH88-CH89-CH90-CH91-CH92-CH93-CH94-CH95-CH96-CH97-CH98-CH99-CH100-CH101-CH102-CH103-CH104-CH105)</f>
        <v>#VALUE!</v>
      </c>
      <c r="CI106" s="307">
        <f t="shared" si="9"/>
        <v>0</v>
      </c>
      <c r="CJ106" s="302" t="e">
        <f t="shared" si="2"/>
        <v>#VALUE!</v>
      </c>
      <c r="CK106" s="302">
        <f t="shared" si="3"/>
        <v>1</v>
      </c>
      <c r="CL106" s="302" t="e">
        <f>IF(CK106=0,0,SUM(CJ107:CJ$170))</f>
        <v>#VALUE!</v>
      </c>
      <c r="CM106" s="47"/>
      <c r="CN106" s="306">
        <f>SUM(CN105+1)</f>
        <v>36</v>
      </c>
      <c r="CO106" s="304" t="e">
        <f>IF(CR67-CO70-CO71-CO72-CO73-CO74-CO75-CO76-CO77-CO78-CO79-CO80-CO81-CO82-CO83-CO84-CO85-CO86-CO87-CO88-CO89-CO90-CO91-CO92-CO93-CO94-CO95-CO96-CO97-CO98-CO99-CO100-CO101-CO102-CO103-CO104-CO105&gt;CR68,CR68,CR67-CO70-CO71-CO72-CO73-CO74-CO75-CO76-CO77-CO78-CO79-CO80-CO81-CO82-CO83-CO84-CO85-CO86-CO87-CO88-CO89-CO90-CO91-CO92-CO93-CO94-CO95-CO96-CO97-CO98-CO99-CO100-CO101-CO102-CO103-CO104-CO105)</f>
        <v>#VALUE!</v>
      </c>
      <c r="CP106" s="177">
        <f t="shared" si="10"/>
        <v>0</v>
      </c>
      <c r="CQ106" s="302" t="e">
        <f t="shared" si="4"/>
        <v>#VALUE!</v>
      </c>
      <c r="CR106" s="302">
        <f t="shared" si="5"/>
        <v>1</v>
      </c>
      <c r="CS106" s="305" t="e">
        <f>IF(CR106=0,0,SUM(CQ107:CQ$170))</f>
        <v>#VALUE!</v>
      </c>
      <c r="CT106" s="177">
        <f t="shared" si="14"/>
        <v>0</v>
      </c>
      <c r="CU106" s="302" t="e">
        <f>IF(CQ106&gt;0,0,IF(CV67-CU70-CU71-CU72-CU73-CU74-CU75-CU76-CU77-CU78-CU79-CU80-CU81-CU82-CU83-CU84-CU85-CU86-CU87-CU88-CU89-CU90-CU91-CU92-CU93-CU94-CU95-CU96-CU97-CU98-CU99-CU100-CU101-CU102-CU103-CU104-CU105&gt;CV68,CV68,CV67-CU70-CU71-CU72-CU73-CU74-CU75-CU76-CU77-CU78-CU79-CU80-CU81-CU82-CU83-CU84-CU85-CU86-CU87-CU88-CU89-CU90-CU91-CU92-CU93-CU94-CU95-CU96-CU97-CU98-CU99-CU100-CU101-CU102-CU103-CU104-CU105))</f>
        <v>#VALUE!</v>
      </c>
      <c r="CV106" s="305" t="e">
        <f>IF(CU106=0,0,SUM(CU107:$CU$170))</f>
        <v>#VALUE!</v>
      </c>
      <c r="CW106" s="305" t="e">
        <f>IF(AND(CQ106=0,CU106=0),0,IF(CQ106&gt;0,CQ106,IF(CU106=CV105,CU106*CT106-1,CU106*CT106)))</f>
        <v>#VALUE!</v>
      </c>
      <c r="CX106" s="308"/>
      <c r="CY106" s="306">
        <f>SUM(CY105+1)</f>
        <v>36</v>
      </c>
      <c r="CZ106" s="304" t="e">
        <f>IF(DC67-CZ70-CZ71-CZ72-CZ73-CZ74-CZ75-CZ76-CZ77-CZ78-CZ79-CZ80-CZ81-CZ82-CZ83-CZ84-CZ85-CZ86-CZ87-CZ88-CZ89-CZ90-CZ91-CZ92-CZ93-CZ94-CZ95-CZ96-CZ97-CZ98-CZ99-CZ100-CZ101-CZ102-CZ103-CZ104-CZ105&gt;DC68,DC68,DC67-CZ70-CZ71-CZ72-CZ73-CZ74-CZ75-CZ76-CZ77-CZ78-CZ79-CZ80-CZ81-CZ82-CZ83-CZ84-CZ85-CZ86-CZ87-CZ88-CZ89-CZ90-CZ91-CZ92-CZ93-CZ94-CZ95-CZ96-CZ97-CZ98-CZ99-CZ100-CZ101-CZ102-CZ103-CZ104-CZ105)</f>
        <v>#VALUE!</v>
      </c>
      <c r="DA106" s="177">
        <f t="shared" si="11"/>
        <v>0</v>
      </c>
      <c r="DB106" s="302" t="e">
        <f t="shared" si="6"/>
        <v>#VALUE!</v>
      </c>
      <c r="DC106" s="302">
        <f t="shared" si="7"/>
        <v>1</v>
      </c>
      <c r="DD106" s="305" t="e">
        <f>IF(DC106=0,0,SUM(DB107:DB$170))</f>
        <v>#VALUE!</v>
      </c>
      <c r="DE106" s="177">
        <f t="shared" si="17"/>
        <v>0</v>
      </c>
      <c r="DF106" s="302" t="e">
        <f>IF(DB106&gt;0,0,IF(DG67-DF70-DF71-DF72-DF73-DF74-DF75-DF76-DF77-DF78-DF79-DF80-DF81-DF82-DF83-DF84-DF85-DF86-DF87-DF88-DF89-DF90-DF91-DF92-DF93-DF94-DF95-DF96-DF97-DF98-DF99-DF100-DF101-DF102-DF103-DF104-DF105&gt;DG68,DG68,DG67-DF70-DF71-DF72-DF73-DF74-DF75-DF76-DF77-DF78-DF79-DF80-DF81-DF82-DF83-DF84-DF85-DF86-DF87-DF88-DF89-DF90-DF91-DF92-DF93-DF94-DF95-DF96-DF97-DF98-DF99-DF100-DF101-DF102-DF103-DF104-DF105))</f>
        <v>#VALUE!</v>
      </c>
      <c r="DG106" s="305" t="e">
        <f>IF(DF106=0,0,SUM(DF107:$DF$170))</f>
        <v>#VALUE!</v>
      </c>
      <c r="DH106" s="305" t="e">
        <f>IF(AND(DB106=0,DF106=0),0,IF(DB106&gt;0,DB106,IF(DF106=DG105,DF106*DE106-1,DF106*DE106)))</f>
        <v>#VALUE!</v>
      </c>
    </row>
    <row r="107" spans="1:112" s="301" customFormat="1" ht="17.100000000000001" customHeight="1" x14ac:dyDescent="0.15">
      <c r="A107" s="182"/>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c r="Z107" s="182"/>
      <c r="AA107" s="182"/>
      <c r="AB107" s="182"/>
      <c r="AC107" s="182"/>
      <c r="AD107" s="182"/>
      <c r="AE107" s="182"/>
      <c r="AF107" s="182"/>
      <c r="AG107" s="182"/>
      <c r="AH107" s="182"/>
      <c r="AI107" s="182"/>
      <c r="AJ107" s="182"/>
      <c r="AK107" s="182"/>
      <c r="AL107" s="182"/>
      <c r="AM107" s="182"/>
      <c r="AN107" s="182"/>
      <c r="AO107" s="182"/>
      <c r="AP107" s="182"/>
      <c r="AQ107" s="182"/>
      <c r="AR107" s="182"/>
      <c r="AS107" s="182"/>
      <c r="AT107" s="182"/>
      <c r="AU107" s="182"/>
      <c r="AV107" s="182"/>
      <c r="AW107" s="182"/>
      <c r="AX107" s="182"/>
      <c r="AY107" s="182"/>
      <c r="AZ107" s="182"/>
      <c r="BA107" s="182"/>
      <c r="BB107" s="182"/>
      <c r="BC107" s="182"/>
      <c r="BD107" s="182"/>
      <c r="BE107" s="182"/>
      <c r="BF107" s="182"/>
      <c r="BG107" s="182"/>
      <c r="BH107" s="182"/>
      <c r="BI107" s="182"/>
      <c r="BJ107" s="182"/>
      <c r="BK107" s="182"/>
      <c r="BL107" s="182"/>
      <c r="BM107" s="182"/>
      <c r="BN107" s="182"/>
      <c r="BO107" s="182"/>
      <c r="BP107" s="182"/>
      <c r="BQ107" s="182"/>
      <c r="BR107" s="182"/>
      <c r="BS107" s="34"/>
      <c r="BT107" s="182"/>
      <c r="BU107" s="182"/>
      <c r="BV107" s="23">
        <v>41</v>
      </c>
      <c r="BW107" s="24">
        <v>2.5000000000000001E-2</v>
      </c>
      <c r="BX107" s="24">
        <v>2.5000000000000001E-2</v>
      </c>
      <c r="BY107" s="308"/>
      <c r="BZ107" s="306">
        <f t="shared" si="20"/>
        <v>37</v>
      </c>
      <c r="CA107" s="304" t="e">
        <f>IF(CD67-CA70-CA71-CA72-CA73-CA74-CA75-CA76-CA77-CA78-CA79-CA80-CA81-CA82-CA83-CA84-CA85-CA86-CA87-CA88-CA89-CA90-CA91-CA92-CA93-CA94-CA95-CA96-CA97-CA98-CA99-CA100-CA101-CA102-CA103-CA104-CA105-CA106&gt;CD68,CD68,CD67-CA70-CA71-CA72-CA73-CA74-CA75-CA76-CA77-CA78-CA79-CA80-CA81-CA82-CA83-CA84-CA85-CA86-CA87-CA88-CA89-CA90-CA91-CA92-CA93-CA94-CA95-CA96-CA97-CA98-CA99-CA100-CA101-CA102-CA103-CA104-CA105-CA106)</f>
        <v>#VALUE!</v>
      </c>
      <c r="CB107" s="307">
        <f t="shared" si="8"/>
        <v>0</v>
      </c>
      <c r="CC107" s="302" t="e">
        <f t="shared" si="0"/>
        <v>#VALUE!</v>
      </c>
      <c r="CD107" s="302">
        <f t="shared" si="1"/>
        <v>1</v>
      </c>
      <c r="CE107" s="302" t="e">
        <f>IF(CD107=0,0,SUM(CC108:$CC$170))</f>
        <v>#VALUE!</v>
      </c>
      <c r="CF107" s="47"/>
      <c r="CG107" s="306">
        <f t="shared" si="21"/>
        <v>37</v>
      </c>
      <c r="CH107" s="304" t="e">
        <f>IF(CK67-CH70-CH71-CH72-CH73-CH74-CH75-CH76-CH77-CH78-CH79-CH80-CH81-CH82-CH83-CH84-CH85-CH86-CH87-CH88-CH89-CH90-CH91-CH92-CH93-CH94-CH95-CH96-CH97-CH98-CH99-CH100-CH101-CH102-CH103-CH104-CH105-CH106&gt;CK68,CK68,CK67-CH70-CH71-CH72-CH73-CH74-CH75-CH76-CH77-CH78-CH79-CH80-CH81-CH82-CH83-CH84-CH85-CH86-CH87-CH88-CH89-CH90-CH91-CH92-CH93-CH94-CH95-CH96-CH97-CH98-CH99-CH100-CH101-CH102-CH103-CH104-CH105-CH106)</f>
        <v>#VALUE!</v>
      </c>
      <c r="CI107" s="307">
        <f t="shared" si="9"/>
        <v>0</v>
      </c>
      <c r="CJ107" s="302" t="e">
        <f t="shared" si="2"/>
        <v>#VALUE!</v>
      </c>
      <c r="CK107" s="302">
        <f t="shared" si="3"/>
        <v>1</v>
      </c>
      <c r="CL107" s="302" t="e">
        <f>IF(CK107=0,0,SUM(CJ108:CJ$170))</f>
        <v>#VALUE!</v>
      </c>
      <c r="CM107" s="47"/>
      <c r="CN107" s="306">
        <f t="shared" si="22"/>
        <v>37</v>
      </c>
      <c r="CO107" s="304" t="e">
        <f>IF(CR67-CO70-CO71-CO72-CO73-CO74-CO75-CO76-CO77-CO78-CO79-CO80-CO81-CO82-CO83-CO84-CO85-CO86-CO87-CO88-CO89-CO90-CO91-CO92-CO93-CO94-CO95-CO96-CO97-CO98-CO99-CO100-CO101-CO102-CO103-CO104-CO105-CO106&gt;CR68,CR68,CR67-CO70-CO71-CO72-CO73-CO74-CO75-CO76-CO77-CO78-CO79-CO80-CO81-CO82-CO83-CO84-CO85-CO86-CO87-CO88-CO89-CO90-CO91-CO92-CO93-CO94-CO95-CO96-CO97-CO98-CO99-CO100-CO101-CO102-CO103-CO104-CO105-CO106)</f>
        <v>#VALUE!</v>
      </c>
      <c r="CP107" s="177">
        <f t="shared" si="10"/>
        <v>0</v>
      </c>
      <c r="CQ107" s="302" t="e">
        <f t="shared" si="4"/>
        <v>#VALUE!</v>
      </c>
      <c r="CR107" s="302">
        <f t="shared" si="5"/>
        <v>1</v>
      </c>
      <c r="CS107" s="305" t="e">
        <f>IF(CR107=0,0,SUM(CQ108:CQ$170))</f>
        <v>#VALUE!</v>
      </c>
      <c r="CT107" s="177">
        <f t="shared" si="14"/>
        <v>0</v>
      </c>
      <c r="CU107" s="302" t="e">
        <f>IF(CQ107&gt;0,0,IF(CV67-CU70-CU71-CU72-CU73-CU74-CU75-CU76-CU77-CU78-CU79-CU80-CU81-CU82-CU83-CU84-CU85-CU86-CU87-CU88-CU89-CU90-CU91-CU92-CU93-CU94-CU95-CU96-CU97-CU98-CU99-CU100-CU101-CU102-CU103-CU104-CU105-CU106&gt;CV68,CV68,CV67-CU70-CU71-CU72-CU73-CU74-CU75-CU76-CU77-CU78-CU79-CU80-CU81-CU82-CU83-CU84-CU85-CU86-CU87-CU88-CU89-CU90-CU91-CU92-CU93-CU94-CU95-CU96-CU97-CU98-CU99-CU100-CU101-CU102-CU103-CU104-CU105-CU106))</f>
        <v>#VALUE!</v>
      </c>
      <c r="CV107" s="305" t="e">
        <f>IF(CU107=0,0,SUM(CU108:$CU$170))</f>
        <v>#VALUE!</v>
      </c>
      <c r="CW107" s="305" t="e">
        <f t="shared" si="15"/>
        <v>#VALUE!</v>
      </c>
      <c r="CX107" s="308"/>
      <c r="CY107" s="306">
        <f t="shared" si="23"/>
        <v>37</v>
      </c>
      <c r="CZ107" s="304" t="e">
        <f>IF(DC67-CZ70-CZ71-CZ72-CZ73-CZ74-CZ75-CZ76-CZ77-CZ78-CZ79-CZ80-CZ81-CZ82-CZ83-CZ84-CZ85-CZ86-CZ87-CZ88-CZ89-CZ90-CZ91-CZ92-CZ93-CZ94-CZ95-CZ96-CZ97-CZ98-CZ99-CZ100-CZ101-CZ102-CZ103-CZ104-CZ105-CZ106&gt;DC68,DC68,DC67-CZ70-CZ71-CZ72-CZ73-CZ74-CZ75-CZ76-CZ77-CZ78-CZ79-CZ80-CZ81-CZ82-CZ83-CZ84-CZ85-CZ86-CZ87-CZ88-CZ89-CZ90-CZ91-CZ92-CZ93-CZ94-CZ95-CZ96-CZ97-CZ98-CZ99-CZ100-CZ101-CZ102-CZ103-CZ104-CZ105-CZ106)</f>
        <v>#VALUE!</v>
      </c>
      <c r="DA107" s="177">
        <f t="shared" si="11"/>
        <v>0</v>
      </c>
      <c r="DB107" s="302" t="e">
        <f t="shared" si="6"/>
        <v>#VALUE!</v>
      </c>
      <c r="DC107" s="302">
        <f t="shared" si="7"/>
        <v>1</v>
      </c>
      <c r="DD107" s="305" t="e">
        <f>IF(DC107=0,0,SUM(DB108:DB$170))</f>
        <v>#VALUE!</v>
      </c>
      <c r="DE107" s="177">
        <f t="shared" si="17"/>
        <v>0</v>
      </c>
      <c r="DF107" s="302" t="e">
        <f>IF(DB107&gt;0,0,IF(DG67-DF70-DF71-DF72-DF73-DF74-DF75-DF76-DF77-DF78-DF79-DF80-DF81-DF82-DF83-DF84-DF85-DF86-DF87-DF88-DF89-DF90-DF91-DF92-DF93-DF94-DF95-DF96-DF97-DF98-DF99-DF100-DF101-DF102-DF103-DF104-DF105-DF106&gt;DG68,DG68,DG67-DF70-DF71-DF72-DF73-DF74-DF75-DF76-DF77-DF78-DF79-DF80-DF81-DF82-DF83-DF84-DF85-DF86-DF87-DF88-DF89-DF90-DF91-DF92-DF93-DF94-DF95-DF96-DF97-DF98-DF99-DF100-DF101-DF102-DF103-DF104-DF105-DF106))</f>
        <v>#VALUE!</v>
      </c>
      <c r="DG107" s="305" t="e">
        <f>IF(DF107=0,0,SUM(DF108:$DF$170))</f>
        <v>#VALUE!</v>
      </c>
      <c r="DH107" s="305" t="e">
        <f t="shared" si="18"/>
        <v>#VALUE!</v>
      </c>
    </row>
    <row r="108" spans="1:112" s="301" customFormat="1" ht="17.100000000000001" customHeight="1" x14ac:dyDescent="0.15">
      <c r="A108" s="182"/>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c r="AK108" s="182"/>
      <c r="AL108" s="182"/>
      <c r="AM108" s="182"/>
      <c r="AN108" s="182"/>
      <c r="AO108" s="182"/>
      <c r="AP108" s="182"/>
      <c r="AQ108" s="182"/>
      <c r="AR108" s="182"/>
      <c r="AS108" s="182"/>
      <c r="AT108" s="182"/>
      <c r="AU108" s="182"/>
      <c r="AV108" s="182"/>
      <c r="AW108" s="182"/>
      <c r="AX108" s="182"/>
      <c r="AY108" s="182"/>
      <c r="AZ108" s="182"/>
      <c r="BA108" s="182"/>
      <c r="BB108" s="182"/>
      <c r="BC108" s="182"/>
      <c r="BD108" s="182"/>
      <c r="BE108" s="182"/>
      <c r="BF108" s="182"/>
      <c r="BG108" s="182"/>
      <c r="BH108" s="182"/>
      <c r="BI108" s="182"/>
      <c r="BJ108" s="182"/>
      <c r="BK108" s="182"/>
      <c r="BL108" s="182"/>
      <c r="BM108" s="182"/>
      <c r="BN108" s="182"/>
      <c r="BO108" s="182"/>
      <c r="BP108" s="182"/>
      <c r="BQ108" s="182"/>
      <c r="BR108" s="182"/>
      <c r="BS108" s="34"/>
      <c r="BT108" s="182"/>
      <c r="BU108" s="182"/>
      <c r="BV108" s="23">
        <v>42</v>
      </c>
      <c r="BW108" s="24">
        <v>2.4E-2</v>
      </c>
      <c r="BX108" s="24">
        <v>2.4E-2</v>
      </c>
      <c r="BY108" s="308"/>
      <c r="BZ108" s="8">
        <f t="shared" si="20"/>
        <v>38</v>
      </c>
      <c r="CA108" s="303" t="e">
        <f>IF(CD67-CA70-CA71-CA72-CA73-CA74-CA75-CA76-CA77-CA78-CA79-CA80-CA81-CA82-CA83-CA84-CA85-CA86-CA87-CA88-CA89-CA90-CA91-CA92-CA93-CA94-CA95-CA96-CA97-CA98-CA99-CA100-CA101-CA102-CA103-CA104-CA105-CA106-CA107&gt;CD68,CD68,CD67-CA70-CA71-CA72-CA73-CA74-CA75-CA76-CA77-CA78-CA79-CA80-CA81-CA82-CA83-CA84-CA85-CA86-CA87-CA88-CA89-CA90-CA91-CA92-CA93-CA94-CA95-CA96-CA97-CA98-CA99-CA100-CA101-CA102-CA103-CA104-CA105-CA106-CA107)</f>
        <v>#VALUE!</v>
      </c>
      <c r="CB108" s="9">
        <f t="shared" si="8"/>
        <v>0</v>
      </c>
      <c r="CC108" s="302" t="e">
        <f t="shared" si="0"/>
        <v>#VALUE!</v>
      </c>
      <c r="CD108" s="303">
        <f t="shared" si="1"/>
        <v>1</v>
      </c>
      <c r="CE108" s="303" t="e">
        <f>IF(CD108=0,0,SUM(CC109:$CC$170))</f>
        <v>#VALUE!</v>
      </c>
      <c r="CF108" s="47"/>
      <c r="CG108" s="8">
        <f t="shared" si="21"/>
        <v>38</v>
      </c>
      <c r="CH108" s="303" t="e">
        <f>IF(CK67-CH70-CH71-CH72-CH73-CH74-CH75-CH76-CH77-CH78-CH79-CH80-CH81-CH82-CH83-CH84-CH85-CH86-CH87-CH88-CH89-CH90-CH91-CH92-CH93-CH94-CH95-CH96-CH97-CH98-CH99-CH100-CH101-CH102-CH103-CH104-CH105-CH106-CH107&gt;CK68,CK68,CK67-CH70-CH71-CH72-CH73-CH74-CH75-CH76-CH77-CH78-CH79-CH80-CH81-CH82-CH83-CH84-CH85-CH86-CH87-CH88-CH89-CH90-CH91-CH92-CH93-CH94-CH95-CH96-CH97-CH98-CH99-CH100-CH101-CH102-CH103-CH104-CH105-CH106-CH107)</f>
        <v>#VALUE!</v>
      </c>
      <c r="CI108" s="9">
        <f t="shared" si="9"/>
        <v>0</v>
      </c>
      <c r="CJ108" s="302" t="e">
        <f t="shared" si="2"/>
        <v>#VALUE!</v>
      </c>
      <c r="CK108" s="303">
        <f t="shared" si="3"/>
        <v>1</v>
      </c>
      <c r="CL108" s="303" t="e">
        <f>IF(CK108=0,0,SUM(CJ109:CJ$170))</f>
        <v>#VALUE!</v>
      </c>
      <c r="CM108" s="47"/>
      <c r="CN108" s="8">
        <f t="shared" si="22"/>
        <v>38</v>
      </c>
      <c r="CO108" s="10" t="e">
        <f>IF(CR67-CO70-CO71-CO72-CO73-CO74-CO75-CO76-CO77-CO78-CO79-CO80-CO81-CO82-CO83-CO84-CO85-CO86-CO87-CO88-CO89-CO90-CO91-CO92-CO93-CO94-CO95-CO96-CO97-CO98-CO99-CO100-CO101-CO102-CO103-CO104-CO105-CO106-CO107&gt;CR68,CR68,CR67-CO70-CO71-CO72-CO73-CO74-CO75-CO76-CO77-CO78-CO79-CO80-CO81-CO82-CO83-CO84-CO85-CO86-CO87-CO88-CO89-CO90-CO91-CO92-CO93-CO94-CO95-CO96-CO97-CO98-CO99-CO100-CO101-CO102-CO103-CO104-CO105-CO106-CO107)</f>
        <v>#VALUE!</v>
      </c>
      <c r="CP108" s="11">
        <f t="shared" si="10"/>
        <v>0</v>
      </c>
      <c r="CQ108" s="302" t="e">
        <f t="shared" si="4"/>
        <v>#VALUE!</v>
      </c>
      <c r="CR108" s="303">
        <f t="shared" si="5"/>
        <v>1</v>
      </c>
      <c r="CS108" s="10" t="e">
        <f>IF(CR108=0,0,SUM(CQ109:CQ$170))</f>
        <v>#VALUE!</v>
      </c>
      <c r="CT108" s="11">
        <f t="shared" si="14"/>
        <v>0</v>
      </c>
      <c r="CU108" s="303" t="e">
        <f>IF(CQ108&gt;0,0,IF(CV67-CU70-CU71-CU72-CU73-CU74-CU75-CU76-CU77-CU78-CU79-CU80-CU81-CU82-CU83-CU84-CU85-CU86-CU87-CU88-CU89-CU90-CU91-CU92-CU93-CU94-CU95-CU96-CU97-CU98-CU99-CU100-CU101-CU102-CU103-CU104-CU105-CU106-CU107&gt;CV68,CV68,CV67-CU70-CU71-CU72-CU73-CU74-CU75-CU76-CU77-CU78-CU79-CU80-CU81-CU82-CU83-CU84-CU85-CU86-CU87-CU88-CU89-CU90-CU91-CU92-CU93-CU94-CU95-CU96-CU97-CU98-CU99-CU100-CU101-CU102-CU103-CU104-CU105-CU106-CU107))</f>
        <v>#VALUE!</v>
      </c>
      <c r="CV108" s="10" t="e">
        <f>IF(CU108=0,0,SUM(CU109:$CU$170))</f>
        <v>#VALUE!</v>
      </c>
      <c r="CW108" s="12" t="e">
        <f t="shared" si="15"/>
        <v>#VALUE!</v>
      </c>
      <c r="CX108" s="308"/>
      <c r="CY108" s="8">
        <f t="shared" si="23"/>
        <v>38</v>
      </c>
      <c r="CZ108" s="10" t="e">
        <f>IF(DC67-CZ70-CZ71-CZ72-CZ73-CZ74-CZ75-CZ76-CZ77-CZ78-CZ79-CZ80-CZ81-CZ82-CZ83-CZ84-CZ85-CZ86-CZ87-CZ88-CZ89-CZ90-CZ91-CZ92-CZ93-CZ94-CZ95-CZ96-CZ97-CZ98-CZ99-CZ100-CZ101-CZ102-CZ103-CZ104-CZ105-CZ106-CZ107&gt;DC68,DC68,DC67-CZ70-CZ71-CZ72-CZ73-CZ74-CZ75-CZ76-CZ77-CZ78-CZ79-CZ80-CZ81-CZ82-CZ83-CZ84-CZ85-CZ86-CZ87-CZ88-CZ89-CZ90-CZ91-CZ92-CZ93-CZ94-CZ95-CZ96-CZ97-CZ98-CZ99-CZ100-CZ101-CZ102-CZ103-CZ104-CZ105-CZ106-CZ107)</f>
        <v>#VALUE!</v>
      </c>
      <c r="DA108" s="11">
        <f t="shared" si="11"/>
        <v>0</v>
      </c>
      <c r="DB108" s="302" t="e">
        <f t="shared" si="6"/>
        <v>#VALUE!</v>
      </c>
      <c r="DC108" s="303">
        <f t="shared" si="7"/>
        <v>1</v>
      </c>
      <c r="DD108" s="10" t="e">
        <f>IF(DC108=0,0,SUM(DB109:DB$170))</f>
        <v>#VALUE!</v>
      </c>
      <c r="DE108" s="11">
        <f t="shared" si="17"/>
        <v>0</v>
      </c>
      <c r="DF108" s="303" t="e">
        <f>IF(DB108&gt;0,0,IF(DG67-DF70-DF71-DF72-DF73-DF74-DF75-DF76-DF77-DF78-DF79-DF80-DF81-DF82-DF83-DF84-DF85-DF86-DF87-DF88-DF89-DF90-DF91-DF92-DF93-DF94-DF95-DF96-DF97-DF98-DF99-DF100-DF101-DF102-DF103-DF104-DF105-DF106-DF107&gt;DG68,DG68,DG67-DF70-DF71-DF72-DF73-DF74-DF75-DF76-DF77-DF78-DF79-DF80-DF81-DF82-DF83-DF84-DF85-DF86-DF87-DF88-DF89-DF90-DF91-DF92-DF93-DF94-DF95-DF96-DF97-DF98-DF99-DF100-DF101-DF102-DF103-DF104-DF105-DF106-DF107))</f>
        <v>#VALUE!</v>
      </c>
      <c r="DG108" s="10" t="e">
        <f>IF(DF108=0,0,SUM(DF109:$DF$170))</f>
        <v>#VALUE!</v>
      </c>
      <c r="DH108" s="12" t="e">
        <f t="shared" si="18"/>
        <v>#VALUE!</v>
      </c>
    </row>
    <row r="109" spans="1:112" s="301" customFormat="1" ht="17.100000000000001" customHeight="1" x14ac:dyDescent="0.15">
      <c r="A109" s="182"/>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182"/>
      <c r="AR109" s="182"/>
      <c r="AS109" s="182"/>
      <c r="AT109" s="182"/>
      <c r="AU109" s="182"/>
      <c r="AV109" s="182"/>
      <c r="AW109" s="182"/>
      <c r="AX109" s="182"/>
      <c r="AY109" s="182"/>
      <c r="AZ109" s="182"/>
      <c r="BA109" s="182"/>
      <c r="BB109" s="182"/>
      <c r="BC109" s="182"/>
      <c r="BD109" s="182"/>
      <c r="BE109" s="182"/>
      <c r="BF109" s="182"/>
      <c r="BG109" s="182"/>
      <c r="BH109" s="182"/>
      <c r="BI109" s="182"/>
      <c r="BJ109" s="182"/>
      <c r="BK109" s="182"/>
      <c r="BL109" s="182"/>
      <c r="BM109" s="182"/>
      <c r="BN109" s="182"/>
      <c r="BO109" s="182"/>
      <c r="BP109" s="182"/>
      <c r="BQ109" s="182"/>
      <c r="BR109" s="182"/>
      <c r="BS109" s="34"/>
      <c r="BT109" s="182"/>
      <c r="BU109" s="182"/>
      <c r="BV109" s="23">
        <v>43</v>
      </c>
      <c r="BW109" s="24">
        <v>2.4E-2</v>
      </c>
      <c r="BX109" s="24">
        <v>2.4E-2</v>
      </c>
      <c r="BY109" s="308"/>
      <c r="BZ109" s="306">
        <f>SUM(BZ108+1)</f>
        <v>39</v>
      </c>
      <c r="CA109" s="304" t="e">
        <f>IF(CD67-CA70-CA71-CA72-CA73-CA74-CA75-CA76-CA77-CA78-CA79-CA80-CA81-CA82-CA83-CA84-CA85-CA86-CA87-CA88-CA89-CA90-CA91-CA92-CA93-CA94-CA95-CA96-CA97-CA98-CA99-CA100-CA101-CA102-CA103-CA104-CA105-CA106-CA107-CA108&gt;CD68,CD68,CD67-CA70-CA71-CA72-CA73-CA74-CA75-CA76-CA77-CA78-CA79-CA80-CA81-CA82-CA83-CA84-CA85-CA86-CA87-CA88-CA89-CA90-CA91-CA92-CA93-CA94-CA95-CA96-CA97-CA98-CA99-CA100-CA101-CA102-CA103-CA104-CA105-CA106-CA107-CA108)</f>
        <v>#VALUE!</v>
      </c>
      <c r="CB109" s="307">
        <f t="shared" si="8"/>
        <v>0</v>
      </c>
      <c r="CC109" s="302" t="e">
        <f t="shared" si="0"/>
        <v>#VALUE!</v>
      </c>
      <c r="CD109" s="302">
        <f t="shared" si="1"/>
        <v>1</v>
      </c>
      <c r="CE109" s="302" t="e">
        <f>IF(CD109=0,0,SUM(CC110:$CC$170))</f>
        <v>#VALUE!</v>
      </c>
      <c r="CF109" s="47"/>
      <c r="CG109" s="306">
        <f>SUM(CG108+1)</f>
        <v>39</v>
      </c>
      <c r="CH109" s="304" t="e">
        <f>IF(CK67-CH70-CH71-CH72-CH73-CH74-CH75-CH76-CH77-CH78-CH79-CH80-CH81-CH82-CH83-CH84-CH85-CH86-CH87-CH88-CH89-CH90-CH91-CH92-CH93-CH94-CH95-CH96-CH97-CH98-CH99-CH100-CH101-CH102-CH103-CH104-CH105-CH106-CH107-CH108&gt;CK68,CK68,CK67-CH70-CH71-CH72-CH73-CH74-CH75-CH76-CH77-CH78-CH79-CH80-CH81-CH82-CH83-CH84-CH85-CH86-CH87-CH88-CH89-CH90-CH91-CH92-CH93-CH94-CH95-CH96-CH97-CH98-CH99-CH100-CH101-CH102-CH103-CH104-CH105-CH106-CH107-CH108)</f>
        <v>#VALUE!</v>
      </c>
      <c r="CI109" s="307">
        <f t="shared" si="9"/>
        <v>0</v>
      </c>
      <c r="CJ109" s="302" t="e">
        <f t="shared" si="2"/>
        <v>#VALUE!</v>
      </c>
      <c r="CK109" s="302">
        <f t="shared" si="3"/>
        <v>1</v>
      </c>
      <c r="CL109" s="302" t="e">
        <f>IF(CK109=0,0,SUM(CJ110:CJ$170))</f>
        <v>#VALUE!</v>
      </c>
      <c r="CM109" s="47"/>
      <c r="CN109" s="306">
        <f>SUM(CN108+1)</f>
        <v>39</v>
      </c>
      <c r="CO109" s="304" t="e">
        <f>IF(CR67-CO70-CO71-CO72-CO73-CO74-CO75-CO76-CO77-CO78-CO79-CO80-CO81-CO82-CO83-CO84-CO85-CO86-CO87-CO88-CO89-CO90-CO91-CO92-CO93-CO94-CO95-CO96-CO97-CO98-CO99-CO100-CO101-CO102-CO103-CO104-CO105-CO106-CO107-CO108&gt;CR68,CR68,CR67-CO70-CO71-CO72-CO73-CO74-CO75-CO76-CO77-CO78-CO79-CO80-CO81-CO82-CO83-CO84-CO85-CO86-CO87-CO88-CO89-CO90-CO91-CO92-CO93-CO94-CO95-CO96-CO97-CO98-CO99-CO100-CO101-CO102-CO103-CO104-CO105-CO106-CO107-CO108)</f>
        <v>#VALUE!</v>
      </c>
      <c r="CP109" s="177">
        <f t="shared" si="10"/>
        <v>0</v>
      </c>
      <c r="CQ109" s="302" t="e">
        <f t="shared" si="4"/>
        <v>#VALUE!</v>
      </c>
      <c r="CR109" s="302">
        <f t="shared" si="5"/>
        <v>1</v>
      </c>
      <c r="CS109" s="305" t="e">
        <f>IF(CR109=0,0,SUM(CQ110:CQ$170))</f>
        <v>#VALUE!</v>
      </c>
      <c r="CT109" s="177">
        <f t="shared" si="14"/>
        <v>0</v>
      </c>
      <c r="CU109" s="302" t="e">
        <f>IF(CQ109&gt;0,0,IF(CV67-CU70-CU71-CU72-CU73-CU74-CU75-CU76-CU77-CU78-CU79-CU80-CU81-CU82-CU83-CU84-CU85-CU86-CU87-CU88-CU89-CU90-CU91-CU92-CU93-CU94-CU95-CU96-CU97-CU98-CU99-CU100-CU101-CU102-CU103-CU104-CU105-CU106-CU107-CU108&gt;CV68,CV68,CV67-CU70-CU71-CU72-CU73-CU74-CU75-CU76-CU77-CU78-CU79-CU80-CU81-CU82-CU83-CU84-CU85-CU86-CU87-CU88-CU89-CU90-CU91-CU92-CU93-CU94-CU95-CU96-CU97-CU98-CU99-CU100-CU101-CU102-CU103-CU104-CU105-CU106-CU107-CU108))</f>
        <v>#VALUE!</v>
      </c>
      <c r="CV109" s="305" t="e">
        <f>IF(CU109=0,0,SUM(CU110:$CU$170))</f>
        <v>#VALUE!</v>
      </c>
      <c r="CW109" s="305" t="e">
        <f>IF(AND(CQ109=0,CU109=0),0,IF(CQ109&gt;0,CQ109,IF(CU109=CV108,CU109*CT109-1,CU109*CT109)))</f>
        <v>#VALUE!</v>
      </c>
      <c r="CX109" s="308"/>
      <c r="CY109" s="306">
        <f>SUM(CY108+1)</f>
        <v>39</v>
      </c>
      <c r="CZ109" s="304" t="e">
        <f>IF(DC67-CZ70-CZ71-CZ72-CZ73-CZ74-CZ75-CZ76-CZ77-CZ78-CZ79-CZ80-CZ81-CZ82-CZ83-CZ84-CZ85-CZ86-CZ87-CZ88-CZ89-CZ90-CZ91-CZ92-CZ93-CZ94-CZ95-CZ96-CZ97-CZ98-CZ99-CZ100-CZ101-CZ102-CZ103-CZ104-CZ105-CZ106-CZ107-CZ108&gt;DC68,DC68,DC67-CZ70-CZ71-CZ72-CZ73-CZ74-CZ75-CZ76-CZ77-CZ78-CZ79-CZ80-CZ81-CZ82-CZ83-CZ84-CZ85-CZ86-CZ87-CZ88-CZ89-CZ90-CZ91-CZ92-CZ93-CZ94-CZ95-CZ96-CZ97-CZ98-CZ99-CZ100-CZ101-CZ102-CZ103-CZ104-CZ105-CZ106-CZ107-CZ108)</f>
        <v>#VALUE!</v>
      </c>
      <c r="DA109" s="177">
        <f t="shared" si="11"/>
        <v>0</v>
      </c>
      <c r="DB109" s="302" t="e">
        <f t="shared" si="6"/>
        <v>#VALUE!</v>
      </c>
      <c r="DC109" s="302">
        <f t="shared" si="7"/>
        <v>1</v>
      </c>
      <c r="DD109" s="305" t="e">
        <f>IF(DC109=0,0,SUM(DB110:DB$170))</f>
        <v>#VALUE!</v>
      </c>
      <c r="DE109" s="177">
        <f t="shared" si="17"/>
        <v>0</v>
      </c>
      <c r="DF109" s="302" t="e">
        <f>IF(DB109&gt;0,0,IF(DG67-DF70-DF71-DF72-DF73-DF74-DF75-DF76-DF77-DF78-DF79-DF80-DF81-DF82-DF83-DF84-DF85-DF86-DF87-DF88-DF89-DF90-DF91-DF92-DF93-DF94-DF95-DF96-DF97-DF98-DF99-DF100-DF101-DF102-DF103-DF104-DF105-DF106-DF107-DF108&gt;DG68,DG68,DG67-DF70-DF71-DF72-DF73-DF74-DF75-DF76-DF77-DF78-DF79-DF80-DF81-DF82-DF83-DF84-DF85-DF86-DF87-DF88-DF89-DF90-DF91-DF92-DF93-DF94-DF95-DF96-DF97-DF98-DF99-DF100-DF101-DF102-DF103-DF104-DF105-DF106-DF107-DF108))</f>
        <v>#VALUE!</v>
      </c>
      <c r="DG109" s="305" t="e">
        <f>IF(DF109=0,0,SUM(DF110:$DF$170))</f>
        <v>#VALUE!</v>
      </c>
      <c r="DH109" s="305" t="e">
        <f>IF(AND(DB109=0,DF109=0),0,IF(DB109&gt;0,DB109,IF(DF109=DG108,DF109*DE109-1,DF109*DE109)))</f>
        <v>#VALUE!</v>
      </c>
    </row>
    <row r="110" spans="1:112" s="301" customFormat="1" ht="17.100000000000001" customHeight="1" x14ac:dyDescent="0.15">
      <c r="A110" s="182"/>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c r="AK110" s="182"/>
      <c r="AL110" s="182"/>
      <c r="AM110" s="182"/>
      <c r="AN110" s="182"/>
      <c r="AO110" s="182"/>
      <c r="AP110" s="182"/>
      <c r="AQ110" s="182"/>
      <c r="AR110" s="182"/>
      <c r="AS110" s="182"/>
      <c r="AT110" s="182"/>
      <c r="AU110" s="182"/>
      <c r="AV110" s="182"/>
      <c r="AW110" s="182"/>
      <c r="AX110" s="182"/>
      <c r="AY110" s="182"/>
      <c r="AZ110" s="182"/>
      <c r="BA110" s="182"/>
      <c r="BB110" s="182"/>
      <c r="BC110" s="182"/>
      <c r="BD110" s="182"/>
      <c r="BE110" s="182"/>
      <c r="BF110" s="182"/>
      <c r="BG110" s="182"/>
      <c r="BH110" s="182"/>
      <c r="BI110" s="182"/>
      <c r="BJ110" s="182"/>
      <c r="BK110" s="182"/>
      <c r="BL110" s="182"/>
      <c r="BM110" s="182"/>
      <c r="BN110" s="182"/>
      <c r="BO110" s="182"/>
      <c r="BP110" s="182"/>
      <c r="BQ110" s="182"/>
      <c r="BR110" s="182"/>
      <c r="BS110" s="34"/>
      <c r="BT110" s="182"/>
      <c r="BU110" s="182"/>
      <c r="BV110" s="23">
        <v>44</v>
      </c>
      <c r="BW110" s="24">
        <v>2.3E-2</v>
      </c>
      <c r="BX110" s="24">
        <v>2.3E-2</v>
      </c>
      <c r="BY110" s="308"/>
      <c r="BZ110" s="306">
        <f t="shared" si="20"/>
        <v>40</v>
      </c>
      <c r="CA110" s="304" t="e">
        <f>IF(CD67-CA70-CA71-CA72-CA73-CA74-CA75-CA76-CA77-CA78-CA79-CA80-CA81-CA82-CA83-CA84-CA85-CA86-CA87-CA88-CA89-CA90-CA91-CA92-CA93-CA94-CA95-CA96-CA97-CA98-CA99-CA100-CA101-CA102-CA103-CA104-CA105-CA106-CA107-CA108-CA109&gt;CD68,CD68,CD67-CA70-CA71-CA72-CA73-CA74-CA75-CA76-CA77-CA78-CA79-CA80-CA81-CA82-CA83-CA84-CA85-CA86-CA87-CA88-CA89-CA90-CA91-CA92-CA93-CA94-CA95-CA96-CA97-CA98-CA99-CA100-CA101-CA102-CA103-CA104-CA105-CA106-CA107-CA108-CA109)</f>
        <v>#VALUE!</v>
      </c>
      <c r="CB110" s="307">
        <f t="shared" si="8"/>
        <v>0</v>
      </c>
      <c r="CC110" s="302" t="e">
        <f t="shared" si="0"/>
        <v>#VALUE!</v>
      </c>
      <c r="CD110" s="302">
        <f t="shared" si="1"/>
        <v>1</v>
      </c>
      <c r="CE110" s="302" t="e">
        <f>IF(CD110=0,0,SUM(CC111:$CC$170))</f>
        <v>#VALUE!</v>
      </c>
      <c r="CF110" s="47"/>
      <c r="CG110" s="306">
        <f t="shared" si="21"/>
        <v>40</v>
      </c>
      <c r="CH110" s="304" t="e">
        <f>IF(CK67-CH70-CH71-CH72-CH73-CH74-CH75-CH76-CH77-CH78-CH79-CH80-CH81-CH82-CH83-CH84-CH85-CH86-CH87-CH88-CH89-CH90-CH91-CH92-CH93-CH94-CH95-CH96-CH97-CH98-CH99-CH100-CH101-CH102-CH103-CH104-CH105-CH106-CH107-CH108-CH109&gt;CK68,CK68,CK67-CH70-CH71-CH72-CH73-CH74-CH75-CH76-CH77-CH78-CH79-CH80-CH81-CH82-CH83-CH84-CH85-CH86-CH87-CH88-CH89-CH90-CH91-CH92-CH93-CH94-CH95-CH96-CH97-CH98-CH99-CH100-CH101-CH102-CH103-CH104-CH105-CH106-CH107-CH108-CH109)</f>
        <v>#VALUE!</v>
      </c>
      <c r="CI110" s="307">
        <f t="shared" si="9"/>
        <v>0</v>
      </c>
      <c r="CJ110" s="302" t="e">
        <f t="shared" si="2"/>
        <v>#VALUE!</v>
      </c>
      <c r="CK110" s="302">
        <f t="shared" si="3"/>
        <v>1</v>
      </c>
      <c r="CL110" s="302" t="e">
        <f>IF(CK110=0,0,SUM(CJ111:CJ$170))</f>
        <v>#VALUE!</v>
      </c>
      <c r="CM110" s="47"/>
      <c r="CN110" s="306">
        <f t="shared" si="22"/>
        <v>40</v>
      </c>
      <c r="CO110" s="304" t="e">
        <f>IF(CR67-CO70-CO71-CO72-CO73-CO74-CO75-CO76-CO77-CO78-CO79-CO80-CO81-CO82-CO83-CO84-CO85-CO86-CO87-CO88-CO89-CO90-CO91-CO92-CO93-CO94-CO95-CO96-CO97-CO98-CO99-CO100-CO101-CO102-CO103-CO104-CO105-CO106-CO107-CO108-CO109&gt;CR68,CR68,CR67-CO70-CO71-CO72-CO73-CO74-CO75-CO76-CO77-CO78-CO79-CO80-CO81-CO82-CO83-CO84-CO85-CO86-CO87-CO88-CO89-CO90-CO91-CO92-CO93-CO94-CO95-CO96-CO97-CO98-CO99-CO100-CO101-CO102-CO103-CO104-CO105-CO106-CO107-CO108-CO109)</f>
        <v>#VALUE!</v>
      </c>
      <c r="CP110" s="177">
        <f t="shared" si="10"/>
        <v>0</v>
      </c>
      <c r="CQ110" s="302" t="e">
        <f t="shared" si="4"/>
        <v>#VALUE!</v>
      </c>
      <c r="CR110" s="302">
        <f t="shared" si="5"/>
        <v>1</v>
      </c>
      <c r="CS110" s="305" t="e">
        <f>IF(CR110=0,0,SUM(CQ111:CQ$170))</f>
        <v>#VALUE!</v>
      </c>
      <c r="CT110" s="177">
        <f t="shared" si="14"/>
        <v>0</v>
      </c>
      <c r="CU110" s="302" t="e">
        <f>IF(CQ110&gt;0,0,IF(CV67-CU70-CU71-CU72-CU73-CU74-CU75-CU76-CU77-CU78-CU79-CU80-CU81-CU82-CU83-CU84-CU85-CU86-CU87-CU88-CU89-CU90-CU91-CU92-CU93-CU94-CU95-CU96-CU97-CU98-CU99-CU100-CU101-CU102-CU103-CU104-CU105-CU106-CU107-CU108-CU109&gt;CV68,CV68,CV67-CU70-CU71-CU72-CU73-CU74-CU75-CU76-CU77-CU78-CU79-CU80-CU81-CU82-CU83-CU84-CU85-CU86-CU87-CU88-CU89-CU90-CU91-CU92-CU93-CU94-CU95-CU96-CU97-CU98-CU99-CU100-CU101-CU102-CU103-CU104-CU105-CU106-CU107-CU108-CU109))</f>
        <v>#VALUE!</v>
      </c>
      <c r="CV110" s="305" t="e">
        <f>IF(CU110=0,0,SUM(CU111:$CU$170))</f>
        <v>#VALUE!</v>
      </c>
      <c r="CW110" s="305" t="e">
        <f t="shared" si="15"/>
        <v>#VALUE!</v>
      </c>
      <c r="CX110" s="308"/>
      <c r="CY110" s="306">
        <f t="shared" si="23"/>
        <v>40</v>
      </c>
      <c r="CZ110" s="304" t="e">
        <f>IF(DC67-CZ70-CZ71-CZ72-CZ73-CZ74-CZ75-CZ76-CZ77-CZ78-CZ79-CZ80-CZ81-CZ82-CZ83-CZ84-CZ85-CZ86-CZ87-CZ88-CZ89-CZ90-CZ91-CZ92-CZ93-CZ94-CZ95-CZ96-CZ97-CZ98-CZ99-CZ100-CZ101-CZ102-CZ103-CZ104-CZ105-CZ106-CZ107-CZ108-CZ109&gt;DC68,DC68,DC67-CZ70-CZ71-CZ72-CZ73-CZ74-CZ75-CZ76-CZ77-CZ78-CZ79-CZ80-CZ81-CZ82-CZ83-CZ84-CZ85-CZ86-CZ87-CZ88-CZ89-CZ90-CZ91-CZ92-CZ93-CZ94-CZ95-CZ96-CZ97-CZ98-CZ99-CZ100-CZ101-CZ102-CZ103-CZ104-CZ105-CZ106-CZ107-CZ108-CZ109)</f>
        <v>#VALUE!</v>
      </c>
      <c r="DA110" s="177">
        <f t="shared" si="11"/>
        <v>0</v>
      </c>
      <c r="DB110" s="302" t="e">
        <f t="shared" si="6"/>
        <v>#VALUE!</v>
      </c>
      <c r="DC110" s="302">
        <f t="shared" si="7"/>
        <v>1</v>
      </c>
      <c r="DD110" s="305" t="e">
        <f>IF(DC110=0,0,SUM(DB111:DB$170))</f>
        <v>#VALUE!</v>
      </c>
      <c r="DE110" s="177">
        <f t="shared" si="17"/>
        <v>0</v>
      </c>
      <c r="DF110" s="302" t="e">
        <f>IF(DB110&gt;0,0,IF(DG67-DF70-DF71-DF72-DF73-DF74-DF75-DF76-DF77-DF78-DF79-DF80-DF81-DF82-DF83-DF84-DF85-DF86-DF87-DF88-DF89-DF90-DF91-DF92-DF93-DF94-DF95-DF96-DF97-DF98-DF99-DF100-DF101-DF102-DF103-DF104-DF105-DF106-DF107-DF108-DF109&gt;DG68,DG68,DG67-DF70-DF71-DF72-DF73-DF74-DF75-DF76-DF77-DF78-DF79-DF80-DF81-DF82-DF83-DF84-DF85-DF86-DF87-DF88-DF89-DF90-DF91-DF92-DF93-DF94-DF95-DF96-DF97-DF98-DF99-DF100-DF101-DF102-DF103-DF104-DF105-DF106-DF107-DF108-DF109))</f>
        <v>#VALUE!</v>
      </c>
      <c r="DG110" s="305" t="e">
        <f>IF(DF110=0,0,SUM(DF111:$DF$170))</f>
        <v>#VALUE!</v>
      </c>
      <c r="DH110" s="305" t="e">
        <f t="shared" si="18"/>
        <v>#VALUE!</v>
      </c>
    </row>
    <row r="111" spans="1:112" s="301" customFormat="1" ht="17.100000000000001" customHeight="1" x14ac:dyDescent="0.15">
      <c r="A111" s="182"/>
      <c r="B111" s="182"/>
      <c r="C111" s="182"/>
      <c r="D111" s="182"/>
      <c r="E111" s="182"/>
      <c r="F111" s="182"/>
      <c r="G111" s="182"/>
      <c r="H111" s="182"/>
      <c r="I111" s="182"/>
      <c r="J111" s="182"/>
      <c r="K111" s="182"/>
      <c r="L111" s="182"/>
      <c r="M111" s="182"/>
      <c r="N111" s="182"/>
      <c r="O111" s="182"/>
      <c r="P111" s="182"/>
      <c r="Q111" s="182"/>
      <c r="R111" s="182"/>
      <c r="S111" s="182"/>
      <c r="T111" s="182"/>
      <c r="U111" s="182"/>
      <c r="V111" s="182"/>
      <c r="W111" s="182"/>
      <c r="X111" s="182"/>
      <c r="Y111" s="182"/>
      <c r="Z111" s="182"/>
      <c r="AA111" s="182"/>
      <c r="AB111" s="182"/>
      <c r="AC111" s="182"/>
      <c r="AD111" s="182"/>
      <c r="AE111" s="182"/>
      <c r="AF111" s="182"/>
      <c r="AG111" s="182"/>
      <c r="AH111" s="182"/>
      <c r="AI111" s="182"/>
      <c r="AJ111" s="182"/>
      <c r="AK111" s="182"/>
      <c r="AL111" s="182"/>
      <c r="AM111" s="182"/>
      <c r="AN111" s="182"/>
      <c r="AO111" s="182"/>
      <c r="AP111" s="182"/>
      <c r="AQ111" s="182"/>
      <c r="AR111" s="182"/>
      <c r="AS111" s="182"/>
      <c r="AT111" s="182"/>
      <c r="AU111" s="182"/>
      <c r="AV111" s="182"/>
      <c r="AW111" s="182"/>
      <c r="AX111" s="182"/>
      <c r="AY111" s="182"/>
      <c r="AZ111" s="182"/>
      <c r="BA111" s="182"/>
      <c r="BB111" s="182"/>
      <c r="BC111" s="182"/>
      <c r="BD111" s="182"/>
      <c r="BE111" s="182"/>
      <c r="BF111" s="182"/>
      <c r="BG111" s="182"/>
      <c r="BH111" s="182"/>
      <c r="BI111" s="182"/>
      <c r="BJ111" s="182"/>
      <c r="BK111" s="182"/>
      <c r="BL111" s="182"/>
      <c r="BM111" s="182"/>
      <c r="BN111" s="182"/>
      <c r="BO111" s="182"/>
      <c r="BP111" s="182"/>
      <c r="BQ111" s="182"/>
      <c r="BR111" s="182"/>
      <c r="BS111" s="34"/>
      <c r="BT111" s="182"/>
      <c r="BU111" s="182"/>
      <c r="BV111" s="23">
        <v>45</v>
      </c>
      <c r="BW111" s="24">
        <v>2.3E-2</v>
      </c>
      <c r="BX111" s="24">
        <v>2.3E-2</v>
      </c>
      <c r="BY111" s="308"/>
      <c r="BZ111" s="8">
        <f t="shared" si="20"/>
        <v>41</v>
      </c>
      <c r="CA111" s="303" t="e">
        <f>IF(CD67-CA70-CA71-CA72-CA73-CA74-CA75-CA76-CA77-CA78-CA79-CA80-CA81-CA82-CA83-CA84-CA85-CA86-CA87-CA88-CA89-CA90-CA91-CA92-CA93-CA94-CA95-CA96-CA97-CA98-CA99-CA100-CA101-CA102-CA103-CA104-CA105-CA106-CA107-CA108-CA109-CA110&gt;CD68,CD68,CD67-CA70-CA71-CA72-CA73-CA74-CA75-CA76-CA77-CA78-CA79-CA80-CA81-CA82-CA83-CA84-CA85-CA86-CA87-CA88-CA89-CA90-CA91-CA92-CA93-CA94-CA95-CA96-CA97-CA98-CA99-CA100-CA101-CA102-CA103-CA104-CA105-CA106-CA107-CA108-CA109-CA110)</f>
        <v>#VALUE!</v>
      </c>
      <c r="CB111" s="9">
        <f t="shared" si="8"/>
        <v>0</v>
      </c>
      <c r="CC111" s="302" t="e">
        <f t="shared" si="0"/>
        <v>#VALUE!</v>
      </c>
      <c r="CD111" s="303">
        <f t="shared" si="1"/>
        <v>1</v>
      </c>
      <c r="CE111" s="303" t="e">
        <f>IF(CD111=0,0,SUM(CC112:$CC$170))</f>
        <v>#VALUE!</v>
      </c>
      <c r="CF111" s="47"/>
      <c r="CG111" s="8">
        <f t="shared" si="21"/>
        <v>41</v>
      </c>
      <c r="CH111" s="303" t="e">
        <f>IF(CK67-CH70-CH71-CH72-CH73-CH74-CH75-CH76-CH77-CH78-CH79-CH80-CH81-CH82-CH83-CH84-CH85-CH86-CH87-CH88-CH89-CH90-CH91-CH92-CH93-CH94-CH95-CH96-CH97-CH98-CH99-CH100-CH101-CH102-CH103-CH104-CH105-CH106-CH107-CH108-CH109-CH110&gt;CK68,CK68,CK67-CH70-CH71-CH72-CH73-CH74-CH75-CH76-CH77-CH78-CH79-CH80-CH81-CH82-CH83-CH84-CH85-CH86-CH87-CH88-CH89-CH90-CH91-CH92-CH93-CH94-CH95-CH96-CH97-CH98-CH99-CH100-CH101-CH102-CH103-CH104-CH105-CH106-CH107-CH108-CH109-CH110)</f>
        <v>#VALUE!</v>
      </c>
      <c r="CI111" s="9">
        <f t="shared" si="9"/>
        <v>0</v>
      </c>
      <c r="CJ111" s="302" t="e">
        <f t="shared" si="2"/>
        <v>#VALUE!</v>
      </c>
      <c r="CK111" s="303">
        <f t="shared" si="3"/>
        <v>1</v>
      </c>
      <c r="CL111" s="303" t="e">
        <f>IF(CK111=0,0,SUM(CJ112:CJ$170))</f>
        <v>#VALUE!</v>
      </c>
      <c r="CM111" s="47"/>
      <c r="CN111" s="8">
        <f t="shared" si="22"/>
        <v>41</v>
      </c>
      <c r="CO111" s="10" t="e">
        <f>IF(CR67-CO70-CO71-CO72-CO73-CO74-CO75-CO76-CO77-CO78-CO79-CO80-CO81-CO82-CO83-CO84-CO85-CO86-CO87-CO88-CO89-CO90-CO91-CO92-CO93-CO94-CO95-CO96-CO97-CO98-CO99-CO100-CO101-CO102-CO103-CO104-CO105-CO106-CO107-CO108-CO109-CO110&gt;CR68,CR68,CR67-CO70-CO71-CO72-CO73-CO74-CO75-CO76-CO77-CO78-CO79-CO80-CO81-CO82-CO83-CO84-CO85-CO86-CO87-CO88-CO89-CO90-CO91-CO92-CO93-CO94-CO95-CO96-CO97-CO98-CO99-CO100-CO101-CO102-CO103-CO104-CO105-CO106-CO107-CO108-CO109-CO110)</f>
        <v>#VALUE!</v>
      </c>
      <c r="CP111" s="11">
        <f t="shared" si="10"/>
        <v>0</v>
      </c>
      <c r="CQ111" s="302" t="e">
        <f t="shared" si="4"/>
        <v>#VALUE!</v>
      </c>
      <c r="CR111" s="303">
        <f t="shared" si="5"/>
        <v>1</v>
      </c>
      <c r="CS111" s="10" t="e">
        <f>IF(CR111=0,0,SUM(CQ112:CQ$170))</f>
        <v>#VALUE!</v>
      </c>
      <c r="CT111" s="11">
        <f t="shared" si="14"/>
        <v>0</v>
      </c>
      <c r="CU111" s="303" t="e">
        <f>IF(CQ111&gt;0,0,IF(CV67-CU70-CU71-CU72-CU73-CU74-CU75-CU76-CU77-CU78-CU79-CU80-CU81-CU82-CU83-CU84-CU85-CU86-CU87-CU88-CU89-CU90-CU91-CU92-CU93-CU94-CU95-CU96-CU97-CU98-CU99-CU100-CU101-CU102-CU103-CU104-CU105-CU106-CU107-CU108-CU109-CU110&gt;CV68,CV68,CV67-CU70-CU71-CU72-CU73-CU74-CU75-CU76-CU77-CU78-CU79-CU80-CU81-CU82-CU83-CU84-CU85-CU86-CU87-CU88-CU89-CU90-CU91-CU92-CU93-CU94-CU95-CU96-CU97-CU98-CU99-CU100-CU101-CU102-CU103-CU104-CU105-CU106-CU107-CU108-CU109-CU110))</f>
        <v>#VALUE!</v>
      </c>
      <c r="CV111" s="10" t="e">
        <f>IF(CU111=0,0,SUM(CU112:$CU$170))</f>
        <v>#VALUE!</v>
      </c>
      <c r="CW111" s="12" t="e">
        <f t="shared" si="15"/>
        <v>#VALUE!</v>
      </c>
      <c r="CX111" s="308"/>
      <c r="CY111" s="8">
        <f t="shared" si="23"/>
        <v>41</v>
      </c>
      <c r="CZ111" s="10" t="e">
        <f>IF(DC67-CZ70-CZ71-CZ72-CZ73-CZ74-CZ75-CZ76-CZ77-CZ78-CZ79-CZ80-CZ81-CZ82-CZ83-CZ84-CZ85-CZ86-CZ87-CZ88-CZ89-CZ90-CZ91-CZ92-CZ93-CZ94-CZ95-CZ96-CZ97-CZ98-CZ99-CZ100-CZ101-CZ102-CZ103-CZ104-CZ105-CZ106-CZ107-CZ108-CZ109-CZ110&gt;DC68,DC68,DC67-CZ70-CZ71-CZ72-CZ73-CZ74-CZ75-CZ76-CZ77-CZ78-CZ79-CZ80-CZ81-CZ82-CZ83-CZ84-CZ85-CZ86-CZ87-CZ88-CZ89-CZ90-CZ91-CZ92-CZ93-CZ94-CZ95-CZ96-CZ97-CZ98-CZ99-CZ100-CZ101-CZ102-CZ103-CZ104-CZ105-CZ106-CZ107-CZ108-CZ109-CZ110)</f>
        <v>#VALUE!</v>
      </c>
      <c r="DA111" s="11">
        <f t="shared" si="11"/>
        <v>0</v>
      </c>
      <c r="DB111" s="302" t="e">
        <f t="shared" si="6"/>
        <v>#VALUE!</v>
      </c>
      <c r="DC111" s="303">
        <f t="shared" si="7"/>
        <v>1</v>
      </c>
      <c r="DD111" s="10" t="e">
        <f>IF(DC111=0,0,SUM(DB112:DB$170))</f>
        <v>#VALUE!</v>
      </c>
      <c r="DE111" s="11">
        <f t="shared" si="17"/>
        <v>0</v>
      </c>
      <c r="DF111" s="303" t="e">
        <f>IF(DB111&gt;0,0,IF(DG67-DF70-DF71-DF72-DF73-DF74-DF75-DF76-DF77-DF78-DF79-DF80-DF81-DF82-DF83-DF84-DF85-DF86-DF87-DF88-DF89-DF90-DF91-DF92-DF93-DF94-DF95-DF96-DF97-DF98-DF99-DF100-DF101-DF102-DF103-DF104-DF105-DF106-DF107-DF108-DF109-DF110&gt;DG68,DG68,DG67-DF70-DF71-DF72-DF73-DF74-DF75-DF76-DF77-DF78-DF79-DF80-DF81-DF82-DF83-DF84-DF85-DF86-DF87-DF88-DF89-DF90-DF91-DF92-DF93-DF94-DF95-DF96-DF97-DF98-DF99-DF100-DF101-DF102-DF103-DF104-DF105-DF106-DF107-DF108-DF109-DF110))</f>
        <v>#VALUE!</v>
      </c>
      <c r="DG111" s="10" t="e">
        <f>IF(DF111=0,0,SUM(DF112:$DF$170))</f>
        <v>#VALUE!</v>
      </c>
      <c r="DH111" s="12" t="e">
        <f t="shared" si="18"/>
        <v>#VALUE!</v>
      </c>
    </row>
    <row r="112" spans="1:112" s="301" customFormat="1" ht="17.100000000000001" customHeight="1" x14ac:dyDescent="0.15">
      <c r="A112" s="182"/>
      <c r="B112" s="182"/>
      <c r="C112" s="182"/>
      <c r="D112" s="182"/>
      <c r="E112" s="182"/>
      <c r="F112" s="182"/>
      <c r="G112" s="182"/>
      <c r="H112" s="182"/>
      <c r="I112" s="182"/>
      <c r="J112" s="182"/>
      <c r="K112" s="182"/>
      <c r="L112" s="182"/>
      <c r="M112" s="182"/>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c r="AK112" s="182"/>
      <c r="AL112" s="182"/>
      <c r="AM112" s="182"/>
      <c r="AN112" s="182"/>
      <c r="AO112" s="182"/>
      <c r="AP112" s="182"/>
      <c r="AQ112" s="182"/>
      <c r="AR112" s="182"/>
      <c r="AS112" s="182"/>
      <c r="AT112" s="182"/>
      <c r="AU112" s="182"/>
      <c r="AV112" s="182"/>
      <c r="AW112" s="182"/>
      <c r="AX112" s="182"/>
      <c r="AY112" s="182"/>
      <c r="AZ112" s="182"/>
      <c r="BA112" s="182"/>
      <c r="BB112" s="182"/>
      <c r="BC112" s="182"/>
      <c r="BD112" s="182"/>
      <c r="BE112" s="182"/>
      <c r="BF112" s="182"/>
      <c r="BG112" s="182"/>
      <c r="BH112" s="182"/>
      <c r="BI112" s="182"/>
      <c r="BJ112" s="182"/>
      <c r="BK112" s="182"/>
      <c r="BL112" s="182"/>
      <c r="BM112" s="182"/>
      <c r="BN112" s="182"/>
      <c r="BO112" s="182"/>
      <c r="BP112" s="182"/>
      <c r="BQ112" s="182"/>
      <c r="BR112" s="182"/>
      <c r="BS112" s="34"/>
      <c r="BT112" s="182"/>
      <c r="BU112" s="182"/>
      <c r="BV112" s="23">
        <v>46</v>
      </c>
      <c r="BW112" s="24">
        <v>2.1999999999999999E-2</v>
      </c>
      <c r="BX112" s="24">
        <v>2.1999999999999999E-2</v>
      </c>
      <c r="BY112" s="308"/>
      <c r="BZ112" s="8">
        <f>SUM(BZ111+1)</f>
        <v>42</v>
      </c>
      <c r="CA112" s="303" t="e">
        <f>IF(CD67-CA70-CA71-CA72-CA73-CA74-CA75-CA76-CA77-CA78-CA79-CA80-CA81-CA82-CA83-CA84-CA85-CA86-CA87-CA88-CA89-CA90-CA91-CA92-CA93-CA94-CA95-CA96-CA97-CA98-CA99-CA100-CA101-CA102-CA103-CA104-CA105-CA106-CA107-CA108-CA109-CA110-CA111&gt;CD68,CD68,CD67-CA70-CA71-CA72-CA73-CA74-CA75-CA76-CA77-CA78-CA79-CA80-CA81-CA82-CA83-CA84-CA85-CA86-CA87-CA88-CA89-CA90-CA91-CA92-CA93-CA94-CA95-CA96-CA97-CA98-CA99-CA100-CA101-CA102-CA103-CA104-CA105-CA106-CA107-CA108-CA109-CA110-CA111)</f>
        <v>#VALUE!</v>
      </c>
      <c r="CB112" s="9">
        <f t="shared" si="8"/>
        <v>0</v>
      </c>
      <c r="CC112" s="302" t="e">
        <f t="shared" si="0"/>
        <v>#VALUE!</v>
      </c>
      <c r="CD112" s="303">
        <f t="shared" si="1"/>
        <v>1</v>
      </c>
      <c r="CE112" s="303" t="e">
        <f>IF(CD112=0,0,SUM(CC113:$CC$170))</f>
        <v>#VALUE!</v>
      </c>
      <c r="CF112" s="47"/>
      <c r="CG112" s="8">
        <f>SUM(CG111+1)</f>
        <v>42</v>
      </c>
      <c r="CH112" s="303" t="e">
        <f>IF(CK67-CH70-CH71-CH72-CH73-CH74-CH75-CH76-CH77-CH78-CH79-CH80-CH81-CH82-CH83-CH84-CH85-CH86-CH87-CH88-CH89-CH90-CH91-CH92-CH93-CH94-CH95-CH96-CH97-CH98-CH99-CH100-CH101-CH102-CH103-CH104-CH105-CH106-CH107-CH108-CH109-CH110-CH111&gt;CK68,CK68,CK67-CH70-CH71-CH72-CH73-CH74-CH75-CH76-CH77-CH78-CH79-CH80-CH81-CH82-CH83-CH84-CH85-CH86-CH87-CH88-CH89-CH90-CH91-CH92-CH93-CH94-CH95-CH96-CH97-CH98-CH99-CH100-CH101-CH102-CH103-CH104-CH105-CH106-CH107-CH108-CH109-CH110-CH111)</f>
        <v>#VALUE!</v>
      </c>
      <c r="CI112" s="9">
        <f t="shared" si="9"/>
        <v>0</v>
      </c>
      <c r="CJ112" s="302" t="e">
        <f t="shared" si="2"/>
        <v>#VALUE!</v>
      </c>
      <c r="CK112" s="303">
        <f t="shared" si="3"/>
        <v>1</v>
      </c>
      <c r="CL112" s="303" t="e">
        <f>IF(CK112=0,0,SUM(CJ113:CJ$170))</f>
        <v>#VALUE!</v>
      </c>
      <c r="CM112" s="47"/>
      <c r="CN112" s="8">
        <f>SUM(CN111+1)</f>
        <v>42</v>
      </c>
      <c r="CO112" s="10" t="e">
        <f>IF(CR67-CO70-CO71-CO72-CO73-CO74-CO75-CO76-CO77-CO78-CO79-CO80-CO81-CO82-CO83-CO84-CO85-CO86-CO87-CO88-CO89-CO90-CO91-CO92-CO93-CO94-CO95-CO96-CO97-CO98-CO99-CO100-CO101-CO102-CO103-CO104-CO105-CO106-CO107-CO108-CO109-CO110-CO111&gt;CR68,CR68,CR67-CO70-CO71-CO72-CO73-CO74-CO75-CO76-CO77-CO78-CO79-CO80-CO81-CO82-CO83-CO84-CO85-CO86-CO87-CO88-CO89-CO90-CO91-CO92-CO93-CO94-CO95-CO96-CO97-CO98-CO99-CO100-CO101-CO102-CO103-CO104-CO105-CO106-CO107-CO108-CO109-CO110-CO111)</f>
        <v>#VALUE!</v>
      </c>
      <c r="CP112" s="11">
        <f t="shared" si="10"/>
        <v>0</v>
      </c>
      <c r="CQ112" s="302" t="e">
        <f t="shared" si="4"/>
        <v>#VALUE!</v>
      </c>
      <c r="CR112" s="303">
        <f t="shared" si="5"/>
        <v>1</v>
      </c>
      <c r="CS112" s="10" t="e">
        <f>IF(CR112=0,0,SUM(CQ113:CQ$170))</f>
        <v>#VALUE!</v>
      </c>
      <c r="CT112" s="11">
        <f t="shared" si="14"/>
        <v>0</v>
      </c>
      <c r="CU112" s="303" t="e">
        <f>IF(CQ112&gt;0,0,IF(CV67-CU70-CU71-CU72-CU73-CU74-CU75-CU76-CU77-CU78-CU79-CU80-CU81-CU82-CU83-CU84-CU85-CU86-CU87-CU88-CU89-CU90-CU91-CU92-CU93-CU94-CU95-CU96-CU97-CU98-CU99-CU100-CU101-CU102-CU103-CU104-CU105-CU106-CU107-CU108-CU109-CU110-CU111&gt;CV68,CV68,CV67-CU70-CU71-CU72-CU73-CU74-CU75-CU76-CU77-CU78-CU79-CU80-CU81-CU82-CU83-CU84-CU85-CU86-CU87-CU88-CU89-CU90-CU91-CU92-CU93-CU94-CU95-CU96-CU97-CU98-CU99-CU100-CU101-CU102-CU103-CU104-CU105-CU106-CU107-CU108-CU109-CU110-CU111))</f>
        <v>#VALUE!</v>
      </c>
      <c r="CV112" s="10" t="e">
        <f>IF(CU112=0,0,SUM(CU113:$CU$170))</f>
        <v>#VALUE!</v>
      </c>
      <c r="CW112" s="12" t="e">
        <f>IF(AND(CQ112=0,CU112=0),0,IF(CQ112&gt;0,CQ112,IF(CU112=CV111,CU112*CT112-1,CU112*CT112)))</f>
        <v>#VALUE!</v>
      </c>
      <c r="CX112" s="308"/>
      <c r="CY112" s="8">
        <f>SUM(CY111+1)</f>
        <v>42</v>
      </c>
      <c r="CZ112" s="10" t="e">
        <f>IF(DC67-CZ70-CZ71-CZ72-CZ73-CZ74-CZ75-CZ76-CZ77-CZ78-CZ79-CZ80-CZ81-CZ82-CZ83-CZ84-CZ85-CZ86-CZ87-CZ88-CZ89-CZ90-CZ91-CZ92-CZ93-CZ94-CZ95-CZ96-CZ97-CZ98-CZ99-CZ100-CZ101-CZ102-CZ103-CZ104-CZ105-CZ106-CZ107-CZ108-CZ109-CZ110-CZ111&gt;DC68,DC68,DC67-CZ70-CZ71-CZ72-CZ73-CZ74-CZ75-CZ76-CZ77-CZ78-CZ79-CZ80-CZ81-CZ82-CZ83-CZ84-CZ85-CZ86-CZ87-CZ88-CZ89-CZ90-CZ91-CZ92-CZ93-CZ94-CZ95-CZ96-CZ97-CZ98-CZ99-CZ100-CZ101-CZ102-CZ103-CZ104-CZ105-CZ106-CZ107-CZ108-CZ109-CZ110-CZ111)</f>
        <v>#VALUE!</v>
      </c>
      <c r="DA112" s="11">
        <f t="shared" si="11"/>
        <v>0</v>
      </c>
      <c r="DB112" s="302" t="e">
        <f t="shared" si="6"/>
        <v>#VALUE!</v>
      </c>
      <c r="DC112" s="303">
        <f t="shared" si="7"/>
        <v>1</v>
      </c>
      <c r="DD112" s="10" t="e">
        <f>IF(DC112=0,0,SUM(DB113:DB$170))</f>
        <v>#VALUE!</v>
      </c>
      <c r="DE112" s="11">
        <f t="shared" si="17"/>
        <v>0</v>
      </c>
      <c r="DF112" s="303" t="e">
        <f>IF(DB112&gt;0,0,IF(DG67-DF70-DF71-DF72-DF73-DF74-DF75-DF76-DF77-DF78-DF79-DF80-DF81-DF82-DF83-DF84-DF85-DF86-DF87-DF88-DF89-DF90-DF91-DF92-DF93-DF94-DF95-DF96-DF97-DF98-DF99-DF100-DF101-DF102-DF103-DF104-DF105-DF106-DF107-DF108-DF109-DF110-DF111&gt;DG68,DG68,DG67-DF70-DF71-DF72-DF73-DF74-DF75-DF76-DF77-DF78-DF79-DF80-DF81-DF82-DF83-DF84-DF85-DF86-DF87-DF88-DF89-DF90-DF91-DF92-DF93-DF94-DF95-DF96-DF97-DF98-DF99-DF100-DF101-DF102-DF103-DF104-DF105-DF106-DF107-DF108-DF109-DF110-DF111))</f>
        <v>#VALUE!</v>
      </c>
      <c r="DG112" s="10" t="e">
        <f>IF(DF112=0,0,SUM(DF113:$DF$170))</f>
        <v>#VALUE!</v>
      </c>
      <c r="DH112" s="12" t="e">
        <f>IF(AND(DB112=0,DF112=0),0,IF(DB112&gt;0,DB112,IF(DF112=DG111,DF112*DE112-1,DF112*DE112)))</f>
        <v>#VALUE!</v>
      </c>
    </row>
    <row r="113" spans="1:112" s="301" customFormat="1" ht="17.100000000000001" customHeight="1" x14ac:dyDescent="0.15">
      <c r="A113" s="182"/>
      <c r="B113" s="182"/>
      <c r="C113" s="182"/>
      <c r="D113" s="182"/>
      <c r="E113" s="182"/>
      <c r="F113" s="182"/>
      <c r="G113" s="182"/>
      <c r="H113" s="182"/>
      <c r="I113" s="182"/>
      <c r="J113" s="182"/>
      <c r="K113" s="182"/>
      <c r="L113" s="182"/>
      <c r="M113" s="182"/>
      <c r="N113" s="182"/>
      <c r="O113" s="182"/>
      <c r="P113" s="182"/>
      <c r="Q113" s="182"/>
      <c r="R113" s="182"/>
      <c r="S113" s="182"/>
      <c r="T113" s="182"/>
      <c r="U113" s="182"/>
      <c r="V113" s="182"/>
      <c r="W113" s="182"/>
      <c r="X113" s="182"/>
      <c r="Y113" s="182"/>
      <c r="Z113" s="182"/>
      <c r="AA113" s="182"/>
      <c r="AB113" s="182"/>
      <c r="AC113" s="182"/>
      <c r="AD113" s="182"/>
      <c r="AE113" s="182"/>
      <c r="AF113" s="182"/>
      <c r="AG113" s="182"/>
      <c r="AH113" s="182"/>
      <c r="AI113" s="182"/>
      <c r="AJ113" s="182"/>
      <c r="AK113" s="182"/>
      <c r="AL113" s="182"/>
      <c r="AM113" s="182"/>
      <c r="AN113" s="182"/>
      <c r="AO113" s="182"/>
      <c r="AP113" s="182"/>
      <c r="AQ113" s="182"/>
      <c r="AR113" s="182"/>
      <c r="AS113" s="182"/>
      <c r="AT113" s="182"/>
      <c r="AU113" s="182"/>
      <c r="AV113" s="182"/>
      <c r="AW113" s="182"/>
      <c r="AX113" s="182"/>
      <c r="AY113" s="182"/>
      <c r="AZ113" s="182"/>
      <c r="BA113" s="182"/>
      <c r="BB113" s="182"/>
      <c r="BC113" s="182"/>
      <c r="BD113" s="182"/>
      <c r="BE113" s="182"/>
      <c r="BF113" s="182"/>
      <c r="BG113" s="182"/>
      <c r="BH113" s="182"/>
      <c r="BI113" s="182"/>
      <c r="BJ113" s="182"/>
      <c r="BK113" s="182"/>
      <c r="BL113" s="182"/>
      <c r="BM113" s="182"/>
      <c r="BN113" s="182"/>
      <c r="BO113" s="182"/>
      <c r="BP113" s="182"/>
      <c r="BQ113" s="182"/>
      <c r="BR113" s="182"/>
      <c r="BS113" s="34"/>
      <c r="BT113" s="182"/>
      <c r="BU113" s="182"/>
      <c r="BV113" s="23">
        <v>47</v>
      </c>
      <c r="BW113" s="24">
        <v>2.1999999999999999E-2</v>
      </c>
      <c r="BX113" s="24">
        <v>2.1999999999999999E-2</v>
      </c>
      <c r="BY113" s="308"/>
      <c r="BZ113" s="8">
        <f>SUM(BZ112+1)</f>
        <v>43</v>
      </c>
      <c r="CA113" s="303" t="e">
        <f>IF(CD67-CA70-CA71-CA72-CA73-CA74-CA75-CA76-CA77-CA78-CA79-CA80-CA81-CA82-CA83-CA84-CA85-CA86-CA87-CA88-CA89-CA90-CA91-CA92-CA93-CA94-CA95-CA96-CA97-CA98-CA99-CA100-CA101-CA102-CA103-CA104-CA105-CA106-CA107-CA108-CA109-CA110-CA111-CA112&gt;CD68,CD68,CD67-CA70-CA71-CA72-CA73-CA74-CA75-CA76-CA77-CA78-CA79-CA80-CA81-CA82-CA83-CA84-CA85-CA86-CA87-CA88-CA89-CA90-CA91-CA92-CA93-CA94-CA95-CA96-CA97-CA98-CA99-CA100-CA101-CA102-CA103-CA104-CA105-CA106-CA107-CA108-CA109-CA110-CA111-CA112)</f>
        <v>#VALUE!</v>
      </c>
      <c r="CB113" s="9">
        <f t="shared" si="8"/>
        <v>0</v>
      </c>
      <c r="CC113" s="302" t="e">
        <f t="shared" si="0"/>
        <v>#VALUE!</v>
      </c>
      <c r="CD113" s="303">
        <f t="shared" si="1"/>
        <v>1</v>
      </c>
      <c r="CE113" s="303" t="e">
        <f>IF(CD113=0,0,SUM(CC114:$CC$170))</f>
        <v>#VALUE!</v>
      </c>
      <c r="CF113" s="47"/>
      <c r="CG113" s="8">
        <f>SUM(CG112+1)</f>
        <v>43</v>
      </c>
      <c r="CH113" s="303" t="e">
        <f>IF(CK67-CH70-CH71-CH72-CH73-CH74-CH75-CH76-CH77-CH78-CH79-CH80-CH81-CH82-CH83-CH84-CH85-CH86-CH87-CH88-CH89-CH90-CH91-CH92-CH93-CH94-CH95-CH96-CH97-CH98-CH99-CH100-CH101-CH102-CH103-CH104-CH105-CH106-CH107-CH108-CH109-CH110-CH111-CH112&gt;CK68,CK68,CK67-CH70-CH71-CH72-CH73-CH74-CH75-CH76-CH77-CH78-CH79-CH80-CH81-CH82-CH83-CH84-CH85-CH86-CH87-CH88-CH89-CH90-CH91-CH92-CH93-CH94-CH95-CH96-CH97-CH98-CH99-CH100-CH101-CH102-CH103-CH104-CH105-CH106-CH107-CH108-CH109-CH110-CH111-CH112)</f>
        <v>#VALUE!</v>
      </c>
      <c r="CI113" s="9">
        <f t="shared" si="9"/>
        <v>0</v>
      </c>
      <c r="CJ113" s="302" t="e">
        <f t="shared" si="2"/>
        <v>#VALUE!</v>
      </c>
      <c r="CK113" s="303">
        <f t="shared" si="3"/>
        <v>1</v>
      </c>
      <c r="CL113" s="303" t="e">
        <f>IF(CK113=0,0,SUM(CJ114:CJ$170))</f>
        <v>#VALUE!</v>
      </c>
      <c r="CM113" s="47"/>
      <c r="CN113" s="8">
        <f>SUM(CN112+1)</f>
        <v>43</v>
      </c>
      <c r="CO113" s="10" t="e">
        <f>IF(CR67-CO70-CO71-CO72-CO73-CO74-CO75-CO76-CO77-CO78-CO79-CO80-CO81-CO82-CO83-CO84-CO85-CO86-CO87-CO88-CO89-CO90-CO91-CO92-CO93-CO94-CO95-CO96-CO97-CO98-CO99-CO100-CO101-CO102-CO103-CO104-CO105-CO106-CO107-CO108-CO109-CO110-CO111-CO112&gt;CR68,CR68,CR67-CO70-CO71-CO72-CO73-CO74-CO75-CO76-CO77-CO78-CO79-CO80-CO81-CO82-CO83-CO84-CO85-CO86-CO87-CO88-CO89-CO90-CO91-CO92-CO93-CO94-CO95-CO96-CO97-CO98-CO99-CO100-CO101-CO102-CO103-CO104-CO105-CO106-CO107-CO108-CO109-CO110-CO111-CO112)</f>
        <v>#VALUE!</v>
      </c>
      <c r="CP113" s="11">
        <f t="shared" si="10"/>
        <v>0</v>
      </c>
      <c r="CQ113" s="302" t="e">
        <f t="shared" si="4"/>
        <v>#VALUE!</v>
      </c>
      <c r="CR113" s="303">
        <f t="shared" si="5"/>
        <v>1</v>
      </c>
      <c r="CS113" s="10" t="e">
        <f>IF(CR113=0,0,SUM(CQ114:CQ$170))</f>
        <v>#VALUE!</v>
      </c>
      <c r="CT113" s="11">
        <f t="shared" si="14"/>
        <v>0</v>
      </c>
      <c r="CU113" s="303" t="e">
        <f>IF(CQ113&gt;0,0,IF(CV67-CU70-CU71-CU72-CU73-CU74-CU75-CU76-CU77-CU78-CU79-CU80-CU81-CU82-CU83-CU84-CU85-CU86-CU87-CU88-CU89-CU90-CU91-CU92-CU93-CU94-CU95-CU96-CU97-CU98-CU99-CU100-CU101-CU102-CU103-CU104-CU105-CU106-CU107-CU108-CU109-CU110-CU111-CU112&gt;CV68,CV68,CV67-CU70-CU71-CU72-CU73-CU74-CU75-CU76-CU77-CU78-CU79-CU80-CU81-CU82-CU83-CU84-CU85-CU86-CU87-CU88-CU89-CU90-CU91-CU92-CU93-CU94-CU95-CU96-CU97-CU98-CU99-CU100-CU101-CU102-CU103-CU104-CU105-CU106-CU107-CU108-CU109-CU110-CU111-CU112))</f>
        <v>#VALUE!</v>
      </c>
      <c r="CV113" s="10" t="e">
        <f>IF(CU113=0,0,SUM(CU114:$CU$170))</f>
        <v>#VALUE!</v>
      </c>
      <c r="CW113" s="12" t="e">
        <f>IF(AND(CQ113=0,CU113=0),0,IF(CQ113&gt;0,CQ113,IF(CU113=CV112,CU113*CT113-1,CU113*CT113)))</f>
        <v>#VALUE!</v>
      </c>
      <c r="CX113" s="308"/>
      <c r="CY113" s="8">
        <f>SUM(CY112+1)</f>
        <v>43</v>
      </c>
      <c r="CZ113" s="10" t="e">
        <f>IF(DC67-CZ70-CZ71-CZ72-CZ73-CZ74-CZ75-CZ76-CZ77-CZ78-CZ79-CZ80-CZ81-CZ82-CZ83-CZ84-CZ85-CZ86-CZ87-CZ88-CZ89-CZ90-CZ91-CZ92-CZ93-CZ94-CZ95-CZ96-CZ97-CZ98-CZ99-CZ100-CZ101-CZ102-CZ103-CZ104-CZ105-CZ106-CZ107-CZ108-CZ109-CZ110-CZ111-CZ112&gt;DC68,DC68,DC67-CZ70-CZ71-CZ72-CZ73-CZ74-CZ75-CZ76-CZ77-CZ78-CZ79-CZ80-CZ81-CZ82-CZ83-CZ84-CZ85-CZ86-CZ87-CZ88-CZ89-CZ90-CZ91-CZ92-CZ93-CZ94-CZ95-CZ96-CZ97-CZ98-CZ99-CZ100-CZ101-CZ102-CZ103-CZ104-CZ105-CZ106-CZ107-CZ108-CZ109-CZ110-CZ111-CZ112)</f>
        <v>#VALUE!</v>
      </c>
      <c r="DA113" s="11">
        <f t="shared" si="11"/>
        <v>0</v>
      </c>
      <c r="DB113" s="302" t="e">
        <f t="shared" si="6"/>
        <v>#VALUE!</v>
      </c>
      <c r="DC113" s="303">
        <f t="shared" si="7"/>
        <v>1</v>
      </c>
      <c r="DD113" s="10" t="e">
        <f>IF(DC113=0,0,SUM(DB114:DB$170))</f>
        <v>#VALUE!</v>
      </c>
      <c r="DE113" s="11">
        <f t="shared" si="17"/>
        <v>0</v>
      </c>
      <c r="DF113" s="303" t="e">
        <f>IF(DB113&gt;0,0,IF(DG67-DF70-DF71-DF72-DF73-DF74-DF75-DF76-DF77-DF78-DF79-DF80-DF81-DF82-DF83-DF84-DF85-DF86-DF87-DF88-DF89-DF90-DF91-DF92-DF93-DF94-DF95-DF96-DF97-DF98-DF99-DF100-DF101-DF102-DF103-DF104-DF105-DF106-DF107-DF108-DF109-DF110-DF111-DF112&gt;DG68,DG68,DG67-DF70-DF71-DF72-DF73-DF74-DF75-DF76-DF77-DF78-DF79-DF80-DF81-DF82-DF83-DF84-DF85-DF86-DF87-DF88-DF89-DF90-DF91-DF92-DF93-DF94-DF95-DF96-DF97-DF98-DF99-DF100-DF101-DF102-DF103-DF104-DF105-DF106-DF107-DF108-DF109-DF110-DF111-DF112))</f>
        <v>#VALUE!</v>
      </c>
      <c r="DG113" s="10" t="e">
        <f>IF(DF113=0,0,SUM(DF114:$DF$170))</f>
        <v>#VALUE!</v>
      </c>
      <c r="DH113" s="12" t="e">
        <f>IF(AND(DB113=0,DF113=0),0,IF(DB113&gt;0,DB113,IF(DF113=DG112,DF113*DE113-1,DF113*DE113)))</f>
        <v>#VALUE!</v>
      </c>
    </row>
    <row r="114" spans="1:112" s="301" customFormat="1" ht="17.100000000000001" customHeight="1" x14ac:dyDescent="0.15">
      <c r="A114" s="182"/>
      <c r="B114" s="182"/>
      <c r="C114" s="182"/>
      <c r="D114" s="182"/>
      <c r="E114" s="182"/>
      <c r="F114" s="182"/>
      <c r="G114" s="182"/>
      <c r="H114" s="182"/>
      <c r="I114" s="182"/>
      <c r="J114" s="182"/>
      <c r="K114" s="182"/>
      <c r="L114" s="182"/>
      <c r="M114" s="182"/>
      <c r="N114" s="182"/>
      <c r="O114" s="182"/>
      <c r="P114" s="182"/>
      <c r="Q114" s="182"/>
      <c r="R114" s="182"/>
      <c r="S114" s="182"/>
      <c r="T114" s="182"/>
      <c r="U114" s="182"/>
      <c r="V114" s="182"/>
      <c r="W114" s="182"/>
      <c r="X114" s="182"/>
      <c r="Y114" s="182"/>
      <c r="Z114" s="182"/>
      <c r="AA114" s="182"/>
      <c r="AB114" s="182"/>
      <c r="AC114" s="182"/>
      <c r="AD114" s="182"/>
      <c r="AE114" s="182"/>
      <c r="AF114" s="182"/>
      <c r="AG114" s="182"/>
      <c r="AH114" s="182"/>
      <c r="AI114" s="182"/>
      <c r="AJ114" s="182"/>
      <c r="AK114" s="182"/>
      <c r="AL114" s="182"/>
      <c r="AM114" s="182"/>
      <c r="AN114" s="182"/>
      <c r="AO114" s="182"/>
      <c r="AP114" s="182"/>
      <c r="AQ114" s="182"/>
      <c r="AR114" s="182"/>
      <c r="AS114" s="182"/>
      <c r="AT114" s="182"/>
      <c r="AU114" s="182"/>
      <c r="AV114" s="182"/>
      <c r="AW114" s="182"/>
      <c r="AX114" s="182"/>
      <c r="AY114" s="182"/>
      <c r="AZ114" s="182"/>
      <c r="BA114" s="182"/>
      <c r="BB114" s="182"/>
      <c r="BC114" s="182"/>
      <c r="BD114" s="182"/>
      <c r="BE114" s="182"/>
      <c r="BF114" s="182"/>
      <c r="BG114" s="182"/>
      <c r="BH114" s="182"/>
      <c r="BI114" s="182"/>
      <c r="BJ114" s="182"/>
      <c r="BK114" s="182"/>
      <c r="BL114" s="182"/>
      <c r="BM114" s="182"/>
      <c r="BN114" s="182"/>
      <c r="BO114" s="182"/>
      <c r="BP114" s="182"/>
      <c r="BQ114" s="182"/>
      <c r="BR114" s="182"/>
      <c r="BS114" s="34"/>
      <c r="BT114" s="182"/>
      <c r="BU114" s="182"/>
      <c r="BV114" s="23">
        <v>48</v>
      </c>
      <c r="BW114" s="24">
        <v>2.1000000000000001E-2</v>
      </c>
      <c r="BX114" s="24">
        <v>2.1000000000000001E-2</v>
      </c>
      <c r="BY114" s="308"/>
      <c r="BZ114" s="306">
        <f>SUM(BZ113+1)</f>
        <v>44</v>
      </c>
      <c r="CA114" s="304" t="e">
        <f>IF(CD67-CA70-CA71-CA72-CA73-CA74-CA75-CA76-CA77-CA78-CA79-CA80-CA81-CA82-CA83-CA84-CA85-CA86-CA87-CA88-CA89-CA90-CA91-CA92-CA93-CA94-CA95-CA96-CA97-CA98-CA99-CA100-CA101-CA102-CA103-CA104-CA105-CA106-CA107-CA108-CA109-CA110-CA111-CA112-CA113&gt;CD68,CD68,CD67-CA70-CA71-CA72-CA73-CA74-CA75-CA76-CA77-CA78-CA79-CA80-CA81-CA82-CA83-CA84-CA85-CA86-CA87-CA88-CA89-CA90-CA91-CA92-CA93-CA94-CA95-CA96-CA97-CA98-CA99-CA100-CA101-CA102-CA103-CA104-CA105-CA106-CA107-CA108-CA109-CA110-CA111-CA112-CA113)</f>
        <v>#VALUE!</v>
      </c>
      <c r="CB114" s="307">
        <f t="shared" si="8"/>
        <v>0</v>
      </c>
      <c r="CC114" s="302" t="e">
        <f t="shared" si="0"/>
        <v>#VALUE!</v>
      </c>
      <c r="CD114" s="302">
        <f t="shared" si="1"/>
        <v>1</v>
      </c>
      <c r="CE114" s="302" t="e">
        <f>IF(CD114=0,0,SUM(CC115:$CC$170))</f>
        <v>#VALUE!</v>
      </c>
      <c r="CF114" s="47"/>
      <c r="CG114" s="306">
        <f>SUM(CG113+1)</f>
        <v>44</v>
      </c>
      <c r="CH114" s="304" t="e">
        <f>IF(CK67-CH70-CH71-CH72-CH73-CH74-CH75-CH76-CH77-CH78-CH79-CH80-CH81-CH82-CH83-CH84-CH85-CH86-CH87-CH88-CH89-CH90-CH91-CH92-CH93-CH94-CH95-CH96-CH97-CH98-CH99-CH100-CH101-CH102-CH103-CH104-CH105-CH106-CH107-CH108-CH109-CH110-CH111-CH112-CH113&gt;CK68,CK68,CK67-CH70-CH71-CH72-CH73-CH74-CH75-CH76-CH77-CH78-CH79-CH80-CH81-CH82-CH83-CH84-CH85-CH86-CH87-CH88-CH89-CH90-CH91-CH92-CH93-CH94-CH95-CH96-CH97-CH98-CH99-CH100-CH101-CH102-CH103-CH104-CH105-CH106-CH107-CH108-CH109-CH110-CH111-CH112-CH113)</f>
        <v>#VALUE!</v>
      </c>
      <c r="CI114" s="307">
        <f t="shared" si="9"/>
        <v>0</v>
      </c>
      <c r="CJ114" s="302" t="e">
        <f t="shared" si="2"/>
        <v>#VALUE!</v>
      </c>
      <c r="CK114" s="302">
        <f t="shared" si="3"/>
        <v>1</v>
      </c>
      <c r="CL114" s="302" t="e">
        <f>IF(CK114=0,0,SUM(CJ115:CJ$170))</f>
        <v>#VALUE!</v>
      </c>
      <c r="CM114" s="47"/>
      <c r="CN114" s="306">
        <f>SUM(CN113+1)</f>
        <v>44</v>
      </c>
      <c r="CO114" s="304" t="e">
        <f>IF(CR67-CO70-CO71-CO72-CO73-CO74-CO75-CO76-CO77-CO78-CO79-CO80-CO81-CO82-CO83-CO84-CO85-CO86-CO87-CO88-CO89-CO90-CO91-CO92-CO93-CO94-CO95-CO96-CO97-CO98-CO99-CO100-CO101-CO102-CO103-CO104-CO105-CO106-CO107-CO108-CO109-CO110-CO111-CO112-CO113&gt;CR68,CR68,CR67-CO70-CO71-CO72-CO73-CO74-CO75-CO76-CO77-CO78-CO79-CO80-CO81-CO82-CO83-CO84-CO85-CO86-CO87-CO88-CO89-CO90-CO91-CO92-CO93-CO94-CO95-CO96-CO97-CO98-CO99-CO100-CO101-CO102-CO103-CO104-CO105-CO106-CO107-CO108-CO109-CO110-CO111-CO112-CO113)</f>
        <v>#VALUE!</v>
      </c>
      <c r="CP114" s="177">
        <f t="shared" si="10"/>
        <v>0</v>
      </c>
      <c r="CQ114" s="302" t="e">
        <f t="shared" si="4"/>
        <v>#VALUE!</v>
      </c>
      <c r="CR114" s="302">
        <f t="shared" si="5"/>
        <v>1</v>
      </c>
      <c r="CS114" s="305" t="e">
        <f>IF(CR114=0,0,SUM(CQ115:CQ$170))</f>
        <v>#VALUE!</v>
      </c>
      <c r="CT114" s="177">
        <f t="shared" si="14"/>
        <v>0</v>
      </c>
      <c r="CU114" s="302" t="e">
        <f>IF(CQ114&gt;0,0,IF(CV67-CU70-CU71-CU72-CU73-CU74-CU75-CU76-CU77-CU78-CU79-CU80-CU81-CU82-CU83-CU84-CU85-CU86-CU87-CU88-CU89-CU90-CU91-CU92-CU93-CU94-CU95-CU96-CU97-CU98-CU99-CU100-CU101-CU102-CU103-CU104-CU105-CU106-CU107-CU108-CU109-CU110-CU111-CU112-CU113&gt;CV68,CV68,CV67-CU70-CU71-CU72-CU73-CU74-CU75-CU76-CU77-CU78-CU79-CU80-CU81-CU82-CU83-CU84-CU85-CU86-CU87-CU88-CU89-CU90-CU91-CU92-CU93-CU94-CU95-CU96-CU97-CU98-CU99-CU100-CU101-CU102-CU103-CU104-CU105-CU106-CU107-CU108-CU109-CU110-CU111-CU112-CU113))</f>
        <v>#VALUE!</v>
      </c>
      <c r="CV114" s="305" t="e">
        <f>IF(CU114=0,0,SUM(CU115:$CU$170))</f>
        <v>#VALUE!</v>
      </c>
      <c r="CW114" s="305" t="e">
        <f>IF(AND(CQ114=0,CU114=0),0,IF(CQ114&gt;0,CQ114,IF(CU114=CV113,CU114*CT114-1,CU114*CT114)))</f>
        <v>#VALUE!</v>
      </c>
      <c r="CX114" s="308"/>
      <c r="CY114" s="306">
        <f>SUM(CY113+1)</f>
        <v>44</v>
      </c>
      <c r="CZ114" s="304" t="e">
        <f>IF(DC67-CZ70-CZ71-CZ72-CZ73-CZ74-CZ75-CZ76-CZ77-CZ78-CZ79-CZ80-CZ81-CZ82-CZ83-CZ84-CZ85-CZ86-CZ87-CZ88-CZ89-CZ90-CZ91-CZ92-CZ93-CZ94-CZ95-CZ96-CZ97-CZ98-CZ99-CZ100-CZ101-CZ102-CZ103-CZ104-CZ105-CZ106-CZ107-CZ108-CZ109-CZ110-CZ111-CZ112-CZ113&gt;DC68,DC68,DC67-CZ70-CZ71-CZ72-CZ73-CZ74-CZ75-CZ76-CZ77-CZ78-CZ79-CZ80-CZ81-CZ82-CZ83-CZ84-CZ85-CZ86-CZ87-CZ88-CZ89-CZ90-CZ91-CZ92-CZ93-CZ94-CZ95-CZ96-CZ97-CZ98-CZ99-CZ100-CZ101-CZ102-CZ103-CZ104-CZ105-CZ106-CZ107-CZ108-CZ109-CZ110-CZ111-CZ112-CZ113)</f>
        <v>#VALUE!</v>
      </c>
      <c r="DA114" s="177">
        <f t="shared" si="11"/>
        <v>0</v>
      </c>
      <c r="DB114" s="302" t="e">
        <f t="shared" si="6"/>
        <v>#VALUE!</v>
      </c>
      <c r="DC114" s="302">
        <f t="shared" si="7"/>
        <v>1</v>
      </c>
      <c r="DD114" s="305" t="e">
        <f>IF(DC114=0,0,SUM(DB115:DB$170))</f>
        <v>#VALUE!</v>
      </c>
      <c r="DE114" s="177">
        <f t="shared" si="17"/>
        <v>0</v>
      </c>
      <c r="DF114" s="302" t="e">
        <f>IF(DB114&gt;0,0,IF(DG67-DF70-DF71-DF72-DF73-DF74-DF75-DF76-DF77-DF78-DF79-DF80-DF81-DF82-DF83-DF84-DF85-DF86-DF87-DF88-DF89-DF90-DF91-DF92-DF93-DF94-DF95-DF96-DF97-DF98-DF99-DF100-DF101-DF102-DF103-DF104-DF105-DF106-DF107-DF108-DF109-DF110-DF111-DF112-DF113&gt;DG68,DG68,DG67-DF70-DF71-DF72-DF73-DF74-DF75-DF76-DF77-DF78-DF79-DF80-DF81-DF82-DF83-DF84-DF85-DF86-DF87-DF88-DF89-DF90-DF91-DF92-DF93-DF94-DF95-DF96-DF97-DF98-DF99-DF100-DF101-DF102-DF103-DF104-DF105-DF106-DF107-DF108-DF109-DF110-DF111-DF112-DF113))</f>
        <v>#VALUE!</v>
      </c>
      <c r="DG114" s="305" t="e">
        <f>IF(DF114=0,0,SUM(DF115:$DF$170))</f>
        <v>#VALUE!</v>
      </c>
      <c r="DH114" s="305" t="e">
        <f>IF(AND(DB114=0,DF114=0),0,IF(DB114&gt;0,DB114,IF(DF114=DG113,DF114*DE114-1,DF114*DE114)))</f>
        <v>#VALUE!</v>
      </c>
    </row>
    <row r="115" spans="1:112" s="301" customFormat="1" ht="17.100000000000001" customHeight="1" x14ac:dyDescent="0.15">
      <c r="A115" s="182"/>
      <c r="B115" s="182"/>
      <c r="C115" s="182"/>
      <c r="D115" s="182"/>
      <c r="E115" s="182"/>
      <c r="F115" s="182"/>
      <c r="G115" s="182"/>
      <c r="H115" s="182"/>
      <c r="I115" s="182"/>
      <c r="J115" s="182"/>
      <c r="K115" s="182"/>
      <c r="L115" s="182"/>
      <c r="M115" s="182"/>
      <c r="N115" s="182"/>
      <c r="O115" s="182"/>
      <c r="P115" s="182"/>
      <c r="Q115" s="182"/>
      <c r="R115" s="182"/>
      <c r="S115" s="182"/>
      <c r="T115" s="182"/>
      <c r="U115" s="182"/>
      <c r="V115" s="182"/>
      <c r="W115" s="182"/>
      <c r="X115" s="182"/>
      <c r="Y115" s="182"/>
      <c r="Z115" s="182"/>
      <c r="AA115" s="182"/>
      <c r="AB115" s="182"/>
      <c r="AC115" s="182"/>
      <c r="AD115" s="182"/>
      <c r="AE115" s="182"/>
      <c r="AF115" s="182"/>
      <c r="AG115" s="182"/>
      <c r="AH115" s="182"/>
      <c r="AI115" s="182"/>
      <c r="AJ115" s="182"/>
      <c r="AK115" s="182"/>
      <c r="AL115" s="182"/>
      <c r="AM115" s="182"/>
      <c r="AN115" s="182"/>
      <c r="AO115" s="182"/>
      <c r="AP115" s="182"/>
      <c r="AQ115" s="182"/>
      <c r="AR115" s="182"/>
      <c r="AS115" s="182"/>
      <c r="AT115" s="182"/>
      <c r="AU115" s="182"/>
      <c r="AV115" s="182"/>
      <c r="AW115" s="182"/>
      <c r="AX115" s="182"/>
      <c r="AY115" s="182"/>
      <c r="AZ115" s="182"/>
      <c r="BA115" s="182"/>
      <c r="BB115" s="182"/>
      <c r="BC115" s="182"/>
      <c r="BD115" s="182"/>
      <c r="BE115" s="182"/>
      <c r="BF115" s="182"/>
      <c r="BG115" s="182"/>
      <c r="BH115" s="182"/>
      <c r="BI115" s="182"/>
      <c r="BJ115" s="182"/>
      <c r="BK115" s="182"/>
      <c r="BL115" s="182"/>
      <c r="BM115" s="182"/>
      <c r="BN115" s="182"/>
      <c r="BO115" s="182"/>
      <c r="BP115" s="182"/>
      <c r="BQ115" s="182"/>
      <c r="BR115" s="182"/>
      <c r="BS115" s="34"/>
      <c r="BT115" s="182"/>
      <c r="BU115" s="182"/>
      <c r="BV115" s="23">
        <v>49</v>
      </c>
      <c r="BW115" s="24">
        <v>2.1000000000000001E-2</v>
      </c>
      <c r="BX115" s="24">
        <v>2.1000000000000001E-2</v>
      </c>
      <c r="BY115" s="308"/>
      <c r="BZ115" s="306">
        <f t="shared" si="20"/>
        <v>45</v>
      </c>
      <c r="CA115" s="304" t="e">
        <f>IF(CD67-CA70-CA71-CA72-CA73-CA74-CA75-CA76-CA77-CA78-CA79-CA80-CA81-CA82-CA83-CA84-CA85-CA86-CA87-CA88-CA89-CA90-CA91-CA92-CA93-CA94-CA95-CA96-CA97-CA98-CA99-CA100-CA101-CA102-CA103-CA104-CA105-CA106-CA107-CA108-CA109-CA110-CA111-CA112-CA113-CA114&gt;CD68,CD68,CD67-CA70-CA71-CA72-CA73-CA74-CA75-CA76-CA77-CA78-CA79-CA80-CA81-CA82-CA83-CA84-CA85-CA86-CA87-CA88-CA89-CA90-CA91-CA92-CA93-CA94-CA95-CA96-CA97-CA98-CA99-CA100-CA101-CA102-CA103-CA104-CA105-CA106-CA107-CA108-CA109-CA110-CA111-CA112-CA113-CA114)</f>
        <v>#VALUE!</v>
      </c>
      <c r="CB115" s="307">
        <f t="shared" si="8"/>
        <v>0</v>
      </c>
      <c r="CC115" s="302" t="e">
        <f t="shared" si="0"/>
        <v>#VALUE!</v>
      </c>
      <c r="CD115" s="302">
        <f t="shared" si="1"/>
        <v>1</v>
      </c>
      <c r="CE115" s="302" t="e">
        <f>IF(CD115=0,0,SUM(CC116:$CC$170))</f>
        <v>#VALUE!</v>
      </c>
      <c r="CF115" s="47"/>
      <c r="CG115" s="306">
        <f t="shared" si="21"/>
        <v>45</v>
      </c>
      <c r="CH115" s="304" t="e">
        <f>IF(CK67-CH70-CH71-CH72-CH73-CH74-CH75-CH76-CH77-CH78-CH79-CH80-CH81-CH82-CH83-CH84-CH85-CH86-CH87-CH88-CH89-CH90-CH91-CH92-CH93-CH94-CH95-CH96-CH97-CH98-CH99-CH100-CH101-CH102-CH103-CH104-CH105-CH106-CH107-CH108-CH109-CH110-CH111-CH112-CH113-CH114&gt;CK68,CK68,CK67-CH70-CH71-CH72-CH73-CH74-CH75-CH76-CH77-CH78-CH79-CH80-CH81-CH82-CH83-CH84-CH85-CH86-CH87-CH88-CH89-CH90-CH91-CH92-CH93-CH94-CH95-CH96-CH97-CH98-CH99-CH100-CH101-CH102-CH103-CH104-CH105-CH106-CH107-CH108-CH109-CH110-CH111-CH112-CH113-CH114)</f>
        <v>#VALUE!</v>
      </c>
      <c r="CI115" s="307">
        <f t="shared" si="9"/>
        <v>0</v>
      </c>
      <c r="CJ115" s="302" t="e">
        <f t="shared" si="2"/>
        <v>#VALUE!</v>
      </c>
      <c r="CK115" s="302">
        <f t="shared" si="3"/>
        <v>1</v>
      </c>
      <c r="CL115" s="302" t="e">
        <f>IF(CK115=0,0,SUM(CJ116:CJ$170))</f>
        <v>#VALUE!</v>
      </c>
      <c r="CM115" s="47"/>
      <c r="CN115" s="306">
        <f t="shared" si="22"/>
        <v>45</v>
      </c>
      <c r="CO115" s="304" t="e">
        <f>IF(CR67-CO70-CO71-CO72-CO73-CO74-CO75-CO76-CO77-CO78-CO79-CO80-CO81-CO82-CO83-CO84-CO85-CO86-CO87-CO88-CO89-CO90-CO91-CO92-CO93-CO94-CO95-CO96-CO97-CO98-CO99-CO100-CO101-CO102-CO103-CO104-CO105-CO106-CO107-CO108-CO109-CO110-CO111-CO112-CO113-CO114&gt;CR68,CR68,CR67-CO70-CO71-CO72-CO73-CO74-CO75-CO76-CO77-CO78-CO79-CO80-CO81-CO82-CO83-CO84-CO85-CO86-CO87-CO88-CO89-CO90-CO91-CO92-CO93-CO94-CO95-CO96-CO97-CO98-CO99-CO100-CO101-CO102-CO103-CO104-CO105-CO106-CO107-CO108-CO109-CO110-CO111-CO112-CO113-CO114)</f>
        <v>#VALUE!</v>
      </c>
      <c r="CP115" s="177">
        <f t="shared" si="10"/>
        <v>0</v>
      </c>
      <c r="CQ115" s="302" t="e">
        <f t="shared" si="4"/>
        <v>#VALUE!</v>
      </c>
      <c r="CR115" s="302">
        <f t="shared" si="5"/>
        <v>1</v>
      </c>
      <c r="CS115" s="305" t="e">
        <f>IF(CR115=0,0,SUM(CQ116:CQ$170))</f>
        <v>#VALUE!</v>
      </c>
      <c r="CT115" s="177">
        <f t="shared" si="14"/>
        <v>0</v>
      </c>
      <c r="CU115" s="302" t="e">
        <f>IF(CQ115&gt;0,0,IF(CV67-CU70-CU71-CU72-CU73-CU74-CU75-CU76-CU77-CU78-CU79-CU80-CU81-CU82-CU83-CU84-CU85-CU86-CU87-CU88-CU89-CU90-CU91-CU92-CU93-CU94-CU95-CU96-CU97-CU98-CU99-CU100-CU101-CU102-CU103-CU104-CU105-CU106-CU107-CU108-CU109-CU110-CU111-CU112-CU113-CU114&gt;CV68,CV68,CV67-CU70-CU71-CU72-CU73-CU74-CU75-CU76-CU77-CU78-CU79-CU80-CU81-CU82-CU83-CU84-CU85-CU86-CU87-CU88-CU89-CU90-CU91-CU92-CU93-CU94-CU95-CU96-CU97-CU98-CU99-CU100-CU101-CU102-CU103-CU104-CU105-CU106-CU107-CU108-CU109-CU110-CU111-CU112-CU113-CU114))</f>
        <v>#VALUE!</v>
      </c>
      <c r="CV115" s="305" t="e">
        <f>IF(CU115=0,0,SUM(CU116:$CU$170))</f>
        <v>#VALUE!</v>
      </c>
      <c r="CW115" s="305" t="e">
        <f t="shared" si="15"/>
        <v>#VALUE!</v>
      </c>
      <c r="CX115" s="308"/>
      <c r="CY115" s="306">
        <f t="shared" si="23"/>
        <v>45</v>
      </c>
      <c r="CZ115" s="304" t="e">
        <f>IF(DC67-CZ70-CZ71-CZ72-CZ73-CZ74-CZ75-CZ76-CZ77-CZ78-CZ79-CZ80-CZ81-CZ82-CZ83-CZ84-CZ85-CZ86-CZ87-CZ88-CZ89-CZ90-CZ91-CZ92-CZ93-CZ94-CZ95-CZ96-CZ97-CZ98-CZ99-CZ100-CZ101-CZ102-CZ103-CZ104-CZ105-CZ106-CZ107-CZ108-CZ109-CZ110-CZ111-CZ112-CZ113-CZ114&gt;DC68,DC68,DC67-CZ70-CZ71-CZ72-CZ73-CZ74-CZ75-CZ76-CZ77-CZ78-CZ79-CZ80-CZ81-CZ82-CZ83-CZ84-CZ85-CZ86-CZ87-CZ88-CZ89-CZ90-CZ91-CZ92-CZ93-CZ94-CZ95-CZ96-CZ97-CZ98-CZ99-CZ100-CZ101-CZ102-CZ103-CZ104-CZ105-CZ106-CZ107-CZ108-CZ109-CZ110-CZ111-CZ112-CZ113-CZ114)</f>
        <v>#VALUE!</v>
      </c>
      <c r="DA115" s="177">
        <f t="shared" si="11"/>
        <v>0</v>
      </c>
      <c r="DB115" s="302" t="e">
        <f t="shared" si="6"/>
        <v>#VALUE!</v>
      </c>
      <c r="DC115" s="302">
        <f t="shared" si="7"/>
        <v>1</v>
      </c>
      <c r="DD115" s="305" t="e">
        <f>IF(DC115=0,0,SUM(DB116:DB$170))</f>
        <v>#VALUE!</v>
      </c>
      <c r="DE115" s="177">
        <f t="shared" si="17"/>
        <v>0</v>
      </c>
      <c r="DF115" s="302" t="e">
        <f>IF(DB115&gt;0,0,IF(DG67-DF70-DF71-DF72-DF73-DF74-DF75-DF76-DF77-DF78-DF79-DF80-DF81-DF82-DF83-DF84-DF85-DF86-DF87-DF88-DF89-DF90-DF91-DF92-DF93-DF94-DF95-DF96-DF97-DF98-DF99-DF100-DF101-DF102-DF103-DF104-DF105-DF106-DF107-DF108-DF109-DF110-DF111-DF112-DF113-DF114&gt;DG68,DG68,DG67-DF70-DF71-DF72-DF73-DF74-DF75-DF76-DF77-DF78-DF79-DF80-DF81-DF82-DF83-DF84-DF85-DF86-DF87-DF88-DF89-DF90-DF91-DF92-DF93-DF94-DF95-DF96-DF97-DF98-DF99-DF100-DF101-DF102-DF103-DF104-DF105-DF106-DF107-DF108-DF109-DF110-DF111-DF112-DF113-DF114))</f>
        <v>#VALUE!</v>
      </c>
      <c r="DG115" s="305" t="e">
        <f>IF(DF115=0,0,SUM(DF116:$DF$170))</f>
        <v>#VALUE!</v>
      </c>
      <c r="DH115" s="305" t="e">
        <f t="shared" si="18"/>
        <v>#VALUE!</v>
      </c>
    </row>
    <row r="116" spans="1:112" s="301" customFormat="1" ht="17.100000000000001" customHeight="1" x14ac:dyDescent="0.15">
      <c r="A116" s="182"/>
      <c r="B116" s="182"/>
      <c r="C116" s="182"/>
      <c r="D116" s="182"/>
      <c r="E116" s="182"/>
      <c r="F116" s="182"/>
      <c r="G116" s="182"/>
      <c r="H116" s="182"/>
      <c r="I116" s="182"/>
      <c r="J116" s="182"/>
      <c r="K116" s="182"/>
      <c r="L116" s="182"/>
      <c r="M116" s="182"/>
      <c r="N116" s="182"/>
      <c r="O116" s="182"/>
      <c r="P116" s="182"/>
      <c r="Q116" s="182"/>
      <c r="R116" s="182"/>
      <c r="S116" s="182"/>
      <c r="T116" s="182"/>
      <c r="U116" s="182"/>
      <c r="V116" s="182"/>
      <c r="W116" s="182"/>
      <c r="X116" s="182"/>
      <c r="Y116" s="182"/>
      <c r="Z116" s="182"/>
      <c r="AA116" s="182"/>
      <c r="AB116" s="182"/>
      <c r="AC116" s="182"/>
      <c r="AD116" s="182"/>
      <c r="AE116" s="182"/>
      <c r="AF116" s="182"/>
      <c r="AG116" s="182"/>
      <c r="AH116" s="182"/>
      <c r="AI116" s="182"/>
      <c r="AJ116" s="182"/>
      <c r="AK116" s="182"/>
      <c r="AL116" s="182"/>
      <c r="AM116" s="182"/>
      <c r="AN116" s="182"/>
      <c r="AO116" s="182"/>
      <c r="AP116" s="182"/>
      <c r="AQ116" s="182"/>
      <c r="AR116" s="182"/>
      <c r="AS116" s="182"/>
      <c r="AT116" s="182"/>
      <c r="AU116" s="182"/>
      <c r="AV116" s="182"/>
      <c r="AW116" s="182"/>
      <c r="AX116" s="182"/>
      <c r="AY116" s="182"/>
      <c r="AZ116" s="182"/>
      <c r="BA116" s="182"/>
      <c r="BB116" s="182"/>
      <c r="BC116" s="182"/>
      <c r="BD116" s="182"/>
      <c r="BE116" s="182"/>
      <c r="BF116" s="182"/>
      <c r="BG116" s="182"/>
      <c r="BH116" s="182"/>
      <c r="BI116" s="182"/>
      <c r="BJ116" s="182"/>
      <c r="BK116" s="182"/>
      <c r="BL116" s="182"/>
      <c r="BM116" s="182"/>
      <c r="BN116" s="182"/>
      <c r="BO116" s="182"/>
      <c r="BP116" s="182"/>
      <c r="BQ116" s="182"/>
      <c r="BR116" s="182"/>
      <c r="BS116" s="34"/>
      <c r="BT116" s="182"/>
      <c r="BU116" s="182"/>
      <c r="BV116" s="23">
        <v>50</v>
      </c>
      <c r="BW116" s="24">
        <v>0.02</v>
      </c>
      <c r="BX116" s="24">
        <v>0.02</v>
      </c>
      <c r="BY116" s="308"/>
      <c r="BZ116" s="306">
        <f t="shared" si="20"/>
        <v>46</v>
      </c>
      <c r="CA116" s="304" t="e">
        <f>IF(CD67-CA70-CA71-CA72-CA73-CA74-CA75-CA76-CA77-CA78-CA79-CA80-CA81-CA82-CA83-CA84-CA85-CA86-CA87-CA88-CA89-CA90-CA91-CA92-CA93-CA94-CA95-CA96-CA97-CA98-CA99-CA100-CA101-CA102-CA103-CA104-CA105-CA106-CA107-CA108-CA109-CA110-CA111-CA112-CA113-CA114-CA115&gt;CD68,CD68,CD67-CA70-CA71-CA72-CA73-CA74-CA75-CA76-CA77-CA78-CA79-CA80-CA81-CA82-CA83-CA84-CA85-CA86-CA87-CA88-CA89-CA90-CA91-CA92-CA93-CA94-CA95-CA96-CA97-CA98-CA99-CA100-CA101-CA102-CA103-CA104-CA105-CA106-CA107-CA108-CA109-CA110-CA111-CA112-CA113-CA114-CA115)</f>
        <v>#VALUE!</v>
      </c>
      <c r="CB116" s="307">
        <f t="shared" si="8"/>
        <v>0</v>
      </c>
      <c r="CC116" s="302" t="e">
        <f t="shared" si="0"/>
        <v>#VALUE!</v>
      </c>
      <c r="CD116" s="302">
        <f t="shared" si="1"/>
        <v>1</v>
      </c>
      <c r="CE116" s="302" t="e">
        <f>IF(CD116=0,0,SUM(CC117:$CC$170))</f>
        <v>#VALUE!</v>
      </c>
      <c r="CF116" s="47"/>
      <c r="CG116" s="306">
        <f t="shared" si="21"/>
        <v>46</v>
      </c>
      <c r="CH116" s="304" t="e">
        <f>IF(CK67-CH70-CH71-CH72-CH73-CH74-CH75-CH76-CH77-CH78-CH79-CH80-CH81-CH82-CH83-CH84-CH85-CH86-CH87-CH88-CH89-CH90-CH91-CH92-CH93-CH94-CH95-CH96-CH97-CH98-CH99-CH100-CH101-CH102-CH103-CH104-CH105-CH106-CH107-CH108-CH109-CH110-CH111-CH112-CH113-CH114-CH115&gt;CK68,CK68,CK67-CH70-CH71-CH72-CH73-CH74-CH75-CH76-CH77-CH78-CH79-CH80-CH81-CH82-CH83-CH84-CH85-CH86-CH87-CH88-CH89-CH90-CH91-CH92-CH93-CH94-CH95-CH96-CH97-CH98-CH99-CH100-CH101-CH102-CH103-CH104-CH105-CH106-CH107-CH108-CH109-CH110-CH111-CH112-CH113-CH114-CH115)</f>
        <v>#VALUE!</v>
      </c>
      <c r="CI116" s="307">
        <f t="shared" si="9"/>
        <v>0</v>
      </c>
      <c r="CJ116" s="302" t="e">
        <f t="shared" si="2"/>
        <v>#VALUE!</v>
      </c>
      <c r="CK116" s="302">
        <f t="shared" si="3"/>
        <v>1</v>
      </c>
      <c r="CL116" s="302" t="e">
        <f>IF(CK116=0,0,SUM(CJ117:CJ$170))</f>
        <v>#VALUE!</v>
      </c>
      <c r="CM116" s="47"/>
      <c r="CN116" s="306">
        <f t="shared" si="22"/>
        <v>46</v>
      </c>
      <c r="CO116" s="304" t="e">
        <f>IF(CR67-CO70-CO71-CO72-CO73-CO74-CO75-CO76-CO77-CO78-CO79-CO80-CO81-CO82-CO83-CO84-CO85-CO86-CO87-CO88-CO89-CO90-CO91-CO92-CO93-CO94-CO95-CO96-CO97-CO98-CO99-CO100-CO101-CO102-CO103-CO104-CO105-CO106-CO107-CO108-CO109-CO110-CO111-CO112-CO113-CO114-CO115&gt;CR68,CR68,CR67-CO70-CO71-CO72-CO73-CO74-CO75-CO76-CO77-CO78-CO79-CO80-CO81-CO82-CO83-CO84-CO85-CO86-CO87-CO88-CO89-CO90-CO91-CO92-CO93-CO94-CO95-CO96-CO97-CO98-CO99-CO100-CO101-CO102-CO103-CO104-CO105-CO106-CO107-CO108-CO109-CO110-CO111-CO112-CO113-CO114-CO115)</f>
        <v>#VALUE!</v>
      </c>
      <c r="CP116" s="177">
        <f t="shared" si="10"/>
        <v>0</v>
      </c>
      <c r="CQ116" s="302" t="e">
        <f t="shared" si="4"/>
        <v>#VALUE!</v>
      </c>
      <c r="CR116" s="302">
        <f t="shared" si="5"/>
        <v>1</v>
      </c>
      <c r="CS116" s="305" t="e">
        <f>IF(CR116=0,0,SUM(CQ117:CQ$170))</f>
        <v>#VALUE!</v>
      </c>
      <c r="CT116" s="177">
        <f t="shared" si="14"/>
        <v>0</v>
      </c>
      <c r="CU116" s="302" t="e">
        <f>IF(CQ116&gt;0,0,IF(CV67-CU70-CU71-CU72-CU73-CU74-CU75-CU76-CU77-CU78-CU79-CU80-CU81-CU82-CU83-CU84-CU85-CU86-CU87-CU88-CU89-CU90-CU91-CU92-CU93-CU94-CU95-CU96-CU97-CU98-CU99-CU100-CU101-CU102-CU103-CU104-CU105-CU106-CU107-CU108-CU109-CU110-CU111-CU112-CU113-CU114-CU115&gt;CV68,CV68,CV67-CU70-CU71-CU72-CU73-CU74-CU75-CU76-CU77-CU78-CU79-CU80-CU81-CU82-CU83-CU84-CU85-CU86-CU87-CU88-CU89-CU90-CU91-CU92-CU93-CU94-CU95-CU96-CU97-CU98-CU99-CU100-CU101-CU102-CU103-CU104-CU105-CU106-CU107-CU108-CU109-CU110-CU111-CU112-CU113-CU114-CU115))</f>
        <v>#VALUE!</v>
      </c>
      <c r="CV116" s="305" t="e">
        <f>IF(CU116=0,0,SUM(CU117:$CU$170))</f>
        <v>#VALUE!</v>
      </c>
      <c r="CW116" s="305" t="e">
        <f t="shared" si="15"/>
        <v>#VALUE!</v>
      </c>
      <c r="CX116" s="308"/>
      <c r="CY116" s="306">
        <f t="shared" si="23"/>
        <v>46</v>
      </c>
      <c r="CZ116" s="304" t="e">
        <f>IF(DC67-CZ70-CZ71-CZ72-CZ73-CZ74-CZ75-CZ76-CZ77-CZ78-CZ79-CZ80-CZ81-CZ82-CZ83-CZ84-CZ85-CZ86-CZ87-CZ88-CZ89-CZ90-CZ91-CZ92-CZ93-CZ94-CZ95-CZ96-CZ97-CZ98-CZ99-CZ100-CZ101-CZ102-CZ103-CZ104-CZ105-CZ106-CZ107-CZ108-CZ109-CZ110-CZ111-CZ112-CZ113-CZ114-CZ115&gt;DC68,DC68,DC67-CZ70-CZ71-CZ72-CZ73-CZ74-CZ75-CZ76-CZ77-CZ78-CZ79-CZ80-CZ81-CZ82-CZ83-CZ84-CZ85-CZ86-CZ87-CZ88-CZ89-CZ90-CZ91-CZ92-CZ93-CZ94-CZ95-CZ96-CZ97-CZ98-CZ99-CZ100-CZ101-CZ102-CZ103-CZ104-CZ105-CZ106-CZ107-CZ108-CZ109-CZ110-CZ111-CZ112-CZ113-CZ114-CZ115)</f>
        <v>#VALUE!</v>
      </c>
      <c r="DA116" s="177">
        <f t="shared" si="11"/>
        <v>0</v>
      </c>
      <c r="DB116" s="302" t="e">
        <f t="shared" si="6"/>
        <v>#VALUE!</v>
      </c>
      <c r="DC116" s="302">
        <f t="shared" si="7"/>
        <v>1</v>
      </c>
      <c r="DD116" s="305" t="e">
        <f>IF(DC116=0,0,SUM(DB117:DB$170))</f>
        <v>#VALUE!</v>
      </c>
      <c r="DE116" s="177">
        <f t="shared" si="17"/>
        <v>0</v>
      </c>
      <c r="DF116" s="302" t="e">
        <f>IF(DB116&gt;0,0,IF(DG67-DF70-DF71-DF72-DF73-DF74-DF75-DF76-DF77-DF78-DF79-DF80-DF81-DF82-DF83-DF84-DF85-DF86-DF87-DF88-DF89-DF90-DF91-DF92-DF93-DF94-DF95-DF96-DF97-DF98-DF99-DF100-DF101-DF102-DF103-DF104-DF105-DF106-DF107-DF108-DF109-DF110-DF111-DF112-DF113-DF114-DF115&gt;DG68,DG68,DG67-DF70-DF71-DF72-DF73-DF74-DF75-DF76-DF77-DF78-DF79-DF80-DF81-DF82-DF83-DF84-DF85-DF86-DF87-DF88-DF89-DF90-DF91-DF92-DF93-DF94-DF95-DF96-DF97-DF98-DF99-DF100-DF101-DF102-DF103-DF104-DF105-DF106-DF107-DF108-DF109-DF110-DF111-DF112-DF113-DF114-DF115))</f>
        <v>#VALUE!</v>
      </c>
      <c r="DG116" s="305" t="e">
        <f>IF(DF116=0,0,SUM(DF117:$DF$170))</f>
        <v>#VALUE!</v>
      </c>
      <c r="DH116" s="305" t="e">
        <f t="shared" si="18"/>
        <v>#VALUE!</v>
      </c>
    </row>
    <row r="117" spans="1:112" s="301" customFormat="1" ht="17.100000000000001" customHeight="1" x14ac:dyDescent="0.15">
      <c r="A117" s="182"/>
      <c r="B117" s="182"/>
      <c r="C117" s="182"/>
      <c r="D117" s="182"/>
      <c r="E117" s="182"/>
      <c r="F117" s="182"/>
      <c r="G117" s="182"/>
      <c r="H117" s="182"/>
      <c r="I117" s="182"/>
      <c r="J117" s="182"/>
      <c r="K117" s="182"/>
      <c r="L117" s="182"/>
      <c r="M117" s="182"/>
      <c r="N117" s="182"/>
      <c r="O117" s="182"/>
      <c r="P117" s="182"/>
      <c r="Q117" s="182"/>
      <c r="R117" s="182"/>
      <c r="S117" s="182"/>
      <c r="T117" s="182"/>
      <c r="U117" s="182"/>
      <c r="V117" s="182"/>
      <c r="W117" s="182"/>
      <c r="X117" s="182"/>
      <c r="Y117" s="182"/>
      <c r="Z117" s="182"/>
      <c r="AA117" s="182"/>
      <c r="AB117" s="182"/>
      <c r="AC117" s="182"/>
      <c r="AD117" s="182"/>
      <c r="AE117" s="182"/>
      <c r="AF117" s="182"/>
      <c r="AG117" s="182"/>
      <c r="AH117" s="182"/>
      <c r="AI117" s="182"/>
      <c r="AJ117" s="182"/>
      <c r="AK117" s="182"/>
      <c r="AL117" s="182"/>
      <c r="AM117" s="182"/>
      <c r="AN117" s="182"/>
      <c r="AO117" s="182"/>
      <c r="AP117" s="182"/>
      <c r="AQ117" s="182"/>
      <c r="AR117" s="182"/>
      <c r="AS117" s="182"/>
      <c r="AT117" s="182"/>
      <c r="AU117" s="182"/>
      <c r="AV117" s="182"/>
      <c r="AW117" s="182"/>
      <c r="AX117" s="182"/>
      <c r="AY117" s="182"/>
      <c r="AZ117" s="182"/>
      <c r="BA117" s="182"/>
      <c r="BB117" s="182"/>
      <c r="BC117" s="182"/>
      <c r="BD117" s="182"/>
      <c r="BE117" s="182"/>
      <c r="BF117" s="182"/>
      <c r="BG117" s="182"/>
      <c r="BH117" s="182"/>
      <c r="BI117" s="182"/>
      <c r="BJ117" s="182"/>
      <c r="BK117" s="182"/>
      <c r="BL117" s="182"/>
      <c r="BM117" s="182"/>
      <c r="BN117" s="182"/>
      <c r="BO117" s="182"/>
      <c r="BP117" s="182"/>
      <c r="BQ117" s="182"/>
      <c r="BR117" s="182"/>
      <c r="BS117" s="34"/>
      <c r="BT117" s="182"/>
      <c r="BU117" s="182"/>
      <c r="BV117" s="23">
        <v>51</v>
      </c>
      <c r="BW117" s="24">
        <v>0.02</v>
      </c>
      <c r="BX117" s="24">
        <v>0.02</v>
      </c>
      <c r="BY117" s="308"/>
      <c r="BZ117" s="306">
        <f t="shared" si="20"/>
        <v>47</v>
      </c>
      <c r="CA117" s="304" t="e">
        <f>IF(CD67-CA70-CA71-CA72-CA73-CA74-CA75-CA76-CA77-CA78-CA79-CA80-CA81-CA82-CA83-CA84-CA85-CA86-CA87-CA88-CA89-CA90-CA91-CA92-CA93-CA94-CA95-CA96-CA97-CA98-CA99-CA100-CA101-CA102-CA103-CA104-CA105-CA106-CA107-CA108-CA109-CA110-CA111-CA112-CA113-CA114-CA115-CA116&gt;CD68,CD68,CD67-CA70-CA71-CA72-CA73-CA74-CA75-CA76-CA77-CA78-CA79-CA80-CA81-CA82-CA83-CA84-CA85-CA86-CA87-CA88-CA89-CA90-CA91-CA92-CA93-CA94-CA95-CA96-CA97-CA98-CA99-CA100-CA101-CA102-CA103-CA104-CA105-CA106-CA107-CA108-CA109-CA110-CA111-CA112-CA113-CA114-CA115-CA116)</f>
        <v>#VALUE!</v>
      </c>
      <c r="CB117" s="307">
        <f t="shared" si="8"/>
        <v>0</v>
      </c>
      <c r="CC117" s="302" t="e">
        <f t="shared" si="0"/>
        <v>#VALUE!</v>
      </c>
      <c r="CD117" s="302">
        <f t="shared" si="1"/>
        <v>1</v>
      </c>
      <c r="CE117" s="302" t="e">
        <f>IF(CD117=0,0,SUM(CC118:$CC$170))</f>
        <v>#VALUE!</v>
      </c>
      <c r="CF117" s="47"/>
      <c r="CG117" s="306">
        <f t="shared" si="21"/>
        <v>47</v>
      </c>
      <c r="CH117" s="304" t="e">
        <f>IF(CK67-CH70-CH71-CH72-CH73-CH74-CH75-CH76-CH77-CH78-CH79-CH80-CH81-CH82-CH83-CH84-CH85-CH86-CH87-CH88-CH89-CH90-CH91-CH92-CH93-CH94-CH95-CH96-CH97-CH98-CH99-CH100-CH101-CH102-CH103-CH104-CH105-CH106-CH107-CH108-CH109-CH110-CH111-CH112-CH113-CH114-CH115-CH116&gt;CK68,CK68,CK67-CH70-CH71-CH72-CH73-CH74-CH75-CH76-CH77-CH78-CH79-CH80-CH81-CH82-CH83-CH84-CH85-CH86-CH87-CH88-CH89-CH90-CH91-CH92-CH93-CH94-CH95-CH96-CH97-CH98-CH99-CH100-CH101-CH102-CH103-CH104-CH105-CH106-CH107-CH108-CH109-CH110-CH111-CH112-CH113-CH114-CH115-CH116)</f>
        <v>#VALUE!</v>
      </c>
      <c r="CI117" s="307">
        <f t="shared" si="9"/>
        <v>0</v>
      </c>
      <c r="CJ117" s="302" t="e">
        <f t="shared" si="2"/>
        <v>#VALUE!</v>
      </c>
      <c r="CK117" s="302">
        <f t="shared" si="3"/>
        <v>1</v>
      </c>
      <c r="CL117" s="302" t="e">
        <f>IF(CK117=0,0,SUM(CJ118:CJ$170))</f>
        <v>#VALUE!</v>
      </c>
      <c r="CM117" s="47"/>
      <c r="CN117" s="306">
        <f t="shared" si="22"/>
        <v>47</v>
      </c>
      <c r="CO117" s="304" t="e">
        <f>IF(CR67-CO70-CO71-CO72-CO73-CO74-CO75-CO76-CO77-CO78-CO79-CO80-CO81-CO82-CO83-CO84-CO85-CO86-CO87-CO88-CO89-CO90-CO91-CO92-CO93-CO94-CO95-CO96-CO97-CO98-CO99-CO100-CO101-CO102-CO103-CO104-CO105-CO106-CO107-CO108-CO109-CO110-CO111-CO112-CO113-CO114-CO115-CO116&gt;CR68,CR68,CR67-CO70-CO71-CO72-CO73-CO74-CO75-CO76-CO77-CO78-CO79-CO80-CO81-CO82-CO83-CO84-CO85-CO86-CO87-CO88-CO89-CO90-CO91-CO92-CO93-CO94-CO95-CO96-CO97-CO98-CO99-CO100-CO101-CO102-CO103-CO104-CO105-CO106-CO107-CO108-CO109-CO110-CO111-CO112-CO113-CO114-CO115-CO116)</f>
        <v>#VALUE!</v>
      </c>
      <c r="CP117" s="177">
        <f t="shared" si="10"/>
        <v>0</v>
      </c>
      <c r="CQ117" s="302" t="e">
        <f t="shared" si="4"/>
        <v>#VALUE!</v>
      </c>
      <c r="CR117" s="302">
        <f t="shared" si="5"/>
        <v>1</v>
      </c>
      <c r="CS117" s="305" t="e">
        <f>IF(CR117=0,0,SUM(CQ118:CQ$170))</f>
        <v>#VALUE!</v>
      </c>
      <c r="CT117" s="177">
        <f t="shared" si="14"/>
        <v>0</v>
      </c>
      <c r="CU117" s="302" t="e">
        <f>IF(CQ117&gt;0,0,IF(CV67-CU70-CU71-CU72-CU73-CU74-CU75-CU76-CU77-CU78-CU79-CU80-CU81-CU82-CU83-CU84-CU85-CU86-CU87-CU88-CU89-CU90-CU91-CU92-CU93-CU94-CU95-CU96-CU97-CU98-CU99-CU100-CU101-CU102-CU103-CU104-CU105-CU106-CU107-CU108-CU109-CU110-CU111-CU112-CU113-CU114-CU115-CU116&gt;CV68,CV68,CV67-CU70-CU71-CU72-CU73-CU74-CU75-CU76-CU77-CU78-CU79-CU80-CU81-CU82-CU83-CU84-CU85-CU86-CU87-CU88-CU89-CU90-CU91-CU92-CU93-CU94-CU95-CU96-CU97-CU98-CU99-CU100-CU101-CU102-CU103-CU104-CU105-CU106-CU107-CU108-CU109-CU110-CU111-CU112-CU113-CU114-CU115-CU116))</f>
        <v>#VALUE!</v>
      </c>
      <c r="CV117" s="305" t="e">
        <f>IF(CU117=0,0,SUM(CU118:$CU$170))</f>
        <v>#VALUE!</v>
      </c>
      <c r="CW117" s="305" t="e">
        <f t="shared" si="15"/>
        <v>#VALUE!</v>
      </c>
      <c r="CX117" s="308"/>
      <c r="CY117" s="306">
        <f t="shared" si="23"/>
        <v>47</v>
      </c>
      <c r="CZ117" s="304" t="e">
        <f>IF(DC67-CZ70-CZ71-CZ72-CZ73-CZ74-CZ75-CZ76-CZ77-CZ78-CZ79-CZ80-CZ81-CZ82-CZ83-CZ84-CZ85-CZ86-CZ87-CZ88-CZ89-CZ90-CZ91-CZ92-CZ93-CZ94-CZ95-CZ96-CZ97-CZ98-CZ99-CZ100-CZ101-CZ102-CZ103-CZ104-CZ105-CZ106-CZ107-CZ108-CZ109-CZ110-CZ111-CZ112-CZ113-CZ114-CZ115-CZ116&gt;DC68,DC68,DC67-CZ70-CZ71-CZ72-CZ73-CZ74-CZ75-CZ76-CZ77-CZ78-CZ79-CZ80-CZ81-CZ82-CZ83-CZ84-CZ85-CZ86-CZ87-CZ88-CZ89-CZ90-CZ91-CZ92-CZ93-CZ94-CZ95-CZ96-CZ97-CZ98-CZ99-CZ100-CZ101-CZ102-CZ103-CZ104-CZ105-CZ106-CZ107-CZ108-CZ109-CZ110-CZ111-CZ112-CZ113-CZ114-CZ115-CZ116)</f>
        <v>#VALUE!</v>
      </c>
      <c r="DA117" s="177">
        <f t="shared" si="11"/>
        <v>0</v>
      </c>
      <c r="DB117" s="302" t="e">
        <f t="shared" si="6"/>
        <v>#VALUE!</v>
      </c>
      <c r="DC117" s="302">
        <f t="shared" si="7"/>
        <v>1</v>
      </c>
      <c r="DD117" s="305" t="e">
        <f>IF(DC117=0,0,SUM(DB118:DB$170))</f>
        <v>#VALUE!</v>
      </c>
      <c r="DE117" s="177">
        <f t="shared" si="17"/>
        <v>0</v>
      </c>
      <c r="DF117" s="302" t="e">
        <f>IF(DB117&gt;0,0,IF(DG67-DF70-DF71-DF72-DF73-DF74-DF75-DF76-DF77-DF78-DF79-DF80-DF81-DF82-DF83-DF84-DF85-DF86-DF87-DF88-DF89-DF90-DF91-DF92-DF93-DF94-DF95-DF96-DF97-DF98-DF99-DF100-DF101-DF102-DF103-DF104-DF105-DF106-DF107-DF108-DF109-DF110-DF111-DF112-DF113-DF114-DF115-DF116&gt;DG68,DG68,DG67-DF70-DF71-DF72-DF73-DF74-DF75-DF76-DF77-DF78-DF79-DF80-DF81-DF82-DF83-DF84-DF85-DF86-DF87-DF88-DF89-DF90-DF91-DF92-DF93-DF94-DF95-DF96-DF97-DF98-DF99-DF100-DF101-DF102-DF103-DF104-DF105-DF106-DF107-DF108-DF109-DF110-DF111-DF112-DF113-DF114-DF115-DF116))</f>
        <v>#VALUE!</v>
      </c>
      <c r="DG117" s="305" t="e">
        <f>IF(DF117=0,0,SUM(DF118:$DF$170))</f>
        <v>#VALUE!</v>
      </c>
      <c r="DH117" s="305" t="e">
        <f t="shared" si="18"/>
        <v>#VALUE!</v>
      </c>
    </row>
    <row r="118" spans="1:112" s="301" customFormat="1" ht="17.100000000000001" customHeight="1" x14ac:dyDescent="0.15">
      <c r="A118" s="182"/>
      <c r="B118" s="182"/>
      <c r="C118" s="182"/>
      <c r="D118" s="182"/>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c r="AA118" s="182"/>
      <c r="AB118" s="182"/>
      <c r="AC118" s="182"/>
      <c r="AD118" s="182"/>
      <c r="AE118" s="182"/>
      <c r="AF118" s="182"/>
      <c r="AG118" s="182"/>
      <c r="AH118" s="182"/>
      <c r="AI118" s="182"/>
      <c r="AJ118" s="182"/>
      <c r="AK118" s="182"/>
      <c r="AL118" s="182"/>
      <c r="AM118" s="182"/>
      <c r="AN118" s="182"/>
      <c r="AO118" s="182"/>
      <c r="AP118" s="182"/>
      <c r="AQ118" s="182"/>
      <c r="AR118" s="182"/>
      <c r="AS118" s="182"/>
      <c r="AT118" s="182"/>
      <c r="AU118" s="182"/>
      <c r="AV118" s="182"/>
      <c r="AW118" s="182"/>
      <c r="AX118" s="182"/>
      <c r="AY118" s="182"/>
      <c r="AZ118" s="182"/>
      <c r="BA118" s="182"/>
      <c r="BB118" s="182"/>
      <c r="BC118" s="182"/>
      <c r="BD118" s="182"/>
      <c r="BE118" s="182"/>
      <c r="BF118" s="182"/>
      <c r="BG118" s="182"/>
      <c r="BH118" s="182"/>
      <c r="BI118" s="182"/>
      <c r="BJ118" s="182"/>
      <c r="BK118" s="182"/>
      <c r="BL118" s="182"/>
      <c r="BM118" s="182"/>
      <c r="BN118" s="182"/>
      <c r="BO118" s="182"/>
      <c r="BP118" s="182"/>
      <c r="BQ118" s="182"/>
      <c r="BR118" s="182"/>
      <c r="BS118" s="34"/>
      <c r="BT118" s="182"/>
      <c r="BU118" s="182"/>
      <c r="BV118" s="23">
        <v>52</v>
      </c>
      <c r="BW118" s="24">
        <v>0.02</v>
      </c>
      <c r="BX118" s="24">
        <v>0.02</v>
      </c>
      <c r="BY118" s="308"/>
      <c r="BZ118" s="306">
        <f t="shared" si="20"/>
        <v>48</v>
      </c>
      <c r="CA118" s="304" t="e">
        <f>IF(CD67-CA70-CA71-CA72-CA73-CA74-CA75-CA76-CA77-CA78-CA79-CA80-CA81-CA82-CA83-CA84-CA85-CA86-CA87-CA88-CA89-CA90-CA91-CA92-CA93-CA94-CA95-CA96-CA97-CA98-CA99-CA100-CA101-CA102-CA103-CA104-CA105-CA106-CA107-CA108-CA109-CA110-CA111-CA112-CA113-CA114-CA115-CA116-CA117&gt;CD68,CD68,CD67-CA70-CA71-CA72-CA73-CA74-CA75-CA76-CA77-CA78-CA79-CA80-CA81-CA82-CA83-CA84-CA85-CA86-CA87-CA88-CA89-CA90-CA91-CA92-CA93-CA94-CA95-CA96-CA97-CA98-CA99-CA100-CA101-CA102-CA103-CA104-CA105-CA106-CA107-CA108-CA109-CA110-CA111-CA112-CA113-CA114-CA115-CA116-CA117)</f>
        <v>#VALUE!</v>
      </c>
      <c r="CB118" s="307">
        <f t="shared" si="8"/>
        <v>0</v>
      </c>
      <c r="CC118" s="302" t="e">
        <f t="shared" si="0"/>
        <v>#VALUE!</v>
      </c>
      <c r="CD118" s="302">
        <f t="shared" si="1"/>
        <v>1</v>
      </c>
      <c r="CE118" s="302" t="e">
        <f>IF(CD118=0,0,SUM(CC119:$CC$170))</f>
        <v>#VALUE!</v>
      </c>
      <c r="CF118" s="47"/>
      <c r="CG118" s="306">
        <f t="shared" si="21"/>
        <v>48</v>
      </c>
      <c r="CH118" s="304" t="e">
        <f>IF(CK67-CH70-CH71-CH72-CH73-CH74-CH75-CH76-CH77-CH78-CH79-CH80-CH81-CH82-CH83-CH84-CH85-CH86-CH87-CH88-CH89-CH90-CH91-CH92-CH93-CH94-CH95-CH96-CH97-CH98-CH99-CH100-CH101-CH102-CH103-CH104-CH105-CH106-CH107-CH108-CH109-CH110-CH111-CH112-CH113-CH114-CH115-CH116-CH117&gt;CK68,CK68,CK67-CH70-CH71-CH72-CH73-CH74-CH75-CH76-CH77-CH78-CH79-CH80-CH81-CH82-CH83-CH84-CH85-CH86-CH87-CH88-CH89-CH90-CH91-CH92-CH93-CH94-CH95-CH96-CH97-CH98-CH99-CH100-CH101-CH102-CH103-CH104-CH105-CH106-CH107-CH108-CH109-CH110-CH111-CH112-CH113-CH114-CH115-CH116-CH117)</f>
        <v>#VALUE!</v>
      </c>
      <c r="CI118" s="307">
        <f t="shared" si="9"/>
        <v>0</v>
      </c>
      <c r="CJ118" s="302" t="e">
        <f t="shared" si="2"/>
        <v>#VALUE!</v>
      </c>
      <c r="CK118" s="302">
        <f t="shared" si="3"/>
        <v>1</v>
      </c>
      <c r="CL118" s="302" t="e">
        <f>IF(CK118=0,0,SUM(CJ119:CJ$170))</f>
        <v>#VALUE!</v>
      </c>
      <c r="CM118" s="47"/>
      <c r="CN118" s="306">
        <f t="shared" si="22"/>
        <v>48</v>
      </c>
      <c r="CO118" s="304" t="e">
        <f>IF(CR67-CO70-CO71-CO72-CO73-CO74-CO75-CO76-CO77-CO78-CO79-CO80-CO81-CO82-CO83-CO84-CO85-CO86-CO87-CO88-CO89-CO90-CO91-CO92-CO93-CO94-CO95-CO96-CO97-CO98-CO99-CO100-CO101-CO102-CO103-CO104-CO105-CO106-CO107-CO108-CO109-CO110-CO111-CO112-CO113-CO114-CO115-CO116-CO117&gt;CR68,CR68,CR67-CO70-CO71-CO72-CO73-CO74-CO75-CO76-CO77-CO78-CO79-CO80-CO81-CO82-CO83-CO84-CO85-CO86-CO87-CO88-CO89-CO90-CO91-CO92-CO93-CO94-CO95-CO96-CO97-CO98-CO99-CO100-CO101-CO102-CO103-CO104-CO105-CO106-CO107-CO108-CO109-CO110-CO111-CO112-CO113-CO114-CO115-CO116-CO117)</f>
        <v>#VALUE!</v>
      </c>
      <c r="CP118" s="177">
        <f t="shared" si="10"/>
        <v>0</v>
      </c>
      <c r="CQ118" s="302" t="e">
        <f t="shared" si="4"/>
        <v>#VALUE!</v>
      </c>
      <c r="CR118" s="302">
        <f t="shared" si="5"/>
        <v>1</v>
      </c>
      <c r="CS118" s="305" t="e">
        <f>IF(CR118=0,0,SUM(CQ119:CQ$170))</f>
        <v>#VALUE!</v>
      </c>
      <c r="CT118" s="177">
        <f t="shared" si="14"/>
        <v>0</v>
      </c>
      <c r="CU118" s="302" t="e">
        <f>IF(CQ118&gt;0,0,IF(CV67-CU70-CU71-CU72-CU73-CU74-CU75-CU76-CU77-CU78-CU79-CU80-CU81-CU82-CU83-CU84-CU85-CU86-CU87-CU88-CU89-CU90-CU91-CU92-CU93-CU94-CU95-CU96-CU97-CU98-CU99-CU100-CU101-CU102-CU103-CU104-CU105-CU106-CU107-CU108-CU109-CU110-CU111-CU112-CU113-CU114-CU115-CU116-CU117&gt;CV68,CV68,CV67-CU70-CU71-CU72-CU73-CU74-CU75-CU76-CU77-CU78-CU79-CU80-CU81-CU82-CU83-CU84-CU85-CU86-CU87-CU88-CU89-CU90-CU91-CU92-CU93-CU94-CU95-CU96-CU97-CU98-CU99-CU100-CU101-CU102-CU103-CU104-CU105-CU106-CU107-CU108-CU109-CU110-CU111-CU112-CU113-CU114-CU115-CU116-CU117))</f>
        <v>#VALUE!</v>
      </c>
      <c r="CV118" s="305" t="e">
        <f>IF(CU118=0,0,SUM(CU119:$CU$170))</f>
        <v>#VALUE!</v>
      </c>
      <c r="CW118" s="305" t="e">
        <f t="shared" si="15"/>
        <v>#VALUE!</v>
      </c>
      <c r="CX118" s="308"/>
      <c r="CY118" s="306">
        <f t="shared" si="23"/>
        <v>48</v>
      </c>
      <c r="CZ118" s="304" t="e">
        <f>IF(DC67-CZ70-CZ71-CZ72-CZ73-CZ74-CZ75-CZ76-CZ77-CZ78-CZ79-CZ80-CZ81-CZ82-CZ83-CZ84-CZ85-CZ86-CZ87-CZ88-CZ89-CZ90-CZ91-CZ92-CZ93-CZ94-CZ95-CZ96-CZ97-CZ98-CZ99-CZ100-CZ101-CZ102-CZ103-CZ104-CZ105-CZ106-CZ107-CZ108-CZ109-CZ110-CZ111-CZ112-CZ113-CZ114-CZ115-CZ116-CZ117&gt;DC68,DC68,DC67-CZ70-CZ71-CZ72-CZ73-CZ74-CZ75-CZ76-CZ77-CZ78-CZ79-CZ80-CZ81-CZ82-CZ83-CZ84-CZ85-CZ86-CZ87-CZ88-CZ89-CZ90-CZ91-CZ92-CZ93-CZ94-CZ95-CZ96-CZ97-CZ98-CZ99-CZ100-CZ101-CZ102-CZ103-CZ104-CZ105-CZ106-CZ107-CZ108-CZ109-CZ110-CZ111-CZ112-CZ113-CZ114-CZ115-CZ116-CZ117)</f>
        <v>#VALUE!</v>
      </c>
      <c r="DA118" s="177">
        <f t="shared" si="11"/>
        <v>0</v>
      </c>
      <c r="DB118" s="302" t="e">
        <f t="shared" si="6"/>
        <v>#VALUE!</v>
      </c>
      <c r="DC118" s="302">
        <f t="shared" si="7"/>
        <v>1</v>
      </c>
      <c r="DD118" s="305" t="e">
        <f>IF(DC118=0,0,SUM(DB119:DB$170))</f>
        <v>#VALUE!</v>
      </c>
      <c r="DE118" s="177">
        <f t="shared" si="17"/>
        <v>0</v>
      </c>
      <c r="DF118" s="302" t="e">
        <f>IF(DB118&gt;0,0,IF(DG67-DF70-DF71-DF72-DF73-DF74-DF75-DF76-DF77-DF78-DF79-DF80-DF81-DF82-DF83-DF84-DF85-DF86-DF87-DF88-DF89-DF90-DF91-DF92-DF93-DF94-DF95-DF96-DF97-DF98-DF99-DF100-DF101-DF102-DF103-DF104-DF105-DF106-DF107-DF108-DF109-DF110-DF111-DF112-DF113-DF114-DF115-DF116-DF117&gt;DG68,DG68,DG67-DF70-DF71-DF72-DF73-DF74-DF75-DF76-DF77-DF78-DF79-DF80-DF81-DF82-DF83-DF84-DF85-DF86-DF87-DF88-DF89-DF90-DF91-DF92-DF93-DF94-DF95-DF96-DF97-DF98-DF99-DF100-DF101-DF102-DF103-DF104-DF105-DF106-DF107-DF108-DF109-DF110-DF111-DF112-DF113-DF114-DF115-DF116-DF117))</f>
        <v>#VALUE!</v>
      </c>
      <c r="DG118" s="305" t="e">
        <f>IF(DF118=0,0,SUM(DF119:$DF$170))</f>
        <v>#VALUE!</v>
      </c>
      <c r="DH118" s="305" t="e">
        <f t="shared" si="18"/>
        <v>#VALUE!</v>
      </c>
    </row>
    <row r="119" spans="1:112" s="301" customFormat="1" ht="17.100000000000001" customHeight="1" x14ac:dyDescent="0.15">
      <c r="A119" s="182"/>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c r="AK119" s="182"/>
      <c r="AL119" s="182"/>
      <c r="AM119" s="182"/>
      <c r="AN119" s="182"/>
      <c r="AO119" s="182"/>
      <c r="AP119" s="182"/>
      <c r="AQ119" s="182"/>
      <c r="AR119" s="182"/>
      <c r="AS119" s="182"/>
      <c r="AT119" s="182"/>
      <c r="AU119" s="182"/>
      <c r="AV119" s="182"/>
      <c r="AW119" s="182"/>
      <c r="AX119" s="182"/>
      <c r="AY119" s="182"/>
      <c r="AZ119" s="182"/>
      <c r="BA119" s="182"/>
      <c r="BB119" s="182"/>
      <c r="BC119" s="182"/>
      <c r="BD119" s="182"/>
      <c r="BE119" s="182"/>
      <c r="BF119" s="182"/>
      <c r="BG119" s="182"/>
      <c r="BH119" s="182"/>
      <c r="BI119" s="182"/>
      <c r="BJ119" s="182"/>
      <c r="BK119" s="182"/>
      <c r="BL119" s="182"/>
      <c r="BM119" s="182"/>
      <c r="BN119" s="182"/>
      <c r="BO119" s="182"/>
      <c r="BP119" s="182"/>
      <c r="BQ119" s="182"/>
      <c r="BR119" s="182"/>
      <c r="BS119" s="34"/>
      <c r="BT119" s="182"/>
      <c r="BU119" s="182"/>
      <c r="BV119" s="23">
        <v>53</v>
      </c>
      <c r="BW119" s="24">
        <v>1.9E-2</v>
      </c>
      <c r="BX119" s="24">
        <v>1.9E-2</v>
      </c>
      <c r="BY119" s="308"/>
      <c r="BZ119" s="306">
        <f t="shared" si="20"/>
        <v>49</v>
      </c>
      <c r="CA119" s="304" t="e">
        <f>IF(CD67-CA70-CA71-CA72-CA73-CA74-CA75-CA76-CA77-CA78-CA79-CA80-CA81-CA82-CA83-CA84-CA85-CA86-CA87-CA88-CA89-CA90-CA91-CA92-CA93-CA94-CA95-CA96-CA97-CA98-CA99-CA100-CA101-CA102-CA103-CA104-CA105-CA106-CA107-CA108-CA109-CA110-CA111-CA112-CA113-CA114-CA115-CA116-CA117-CA118&gt;CD68,CD68,CD67-CA70-CA71-CA72-CA73-CA74-CA75-CA76-CA77-CA78-CA79-CA80-CA81-CA82-CA83-CA84-CA85-CA86-CA87-CA88-CA89-CA90-CA91-CA92-CA93-CA94-CA95-CA96-CA97-CA98-CA99-CA100-CA101-CA102-CA103-CA104-CA105-CA106-CA107-CA108-CA109-CA110-CA111-CA112-CA113-CA114-CA115-CA116-CA117-CA118)</f>
        <v>#VALUE!</v>
      </c>
      <c r="CB119" s="307">
        <f t="shared" si="8"/>
        <v>0</v>
      </c>
      <c r="CC119" s="302" t="e">
        <f t="shared" si="0"/>
        <v>#VALUE!</v>
      </c>
      <c r="CD119" s="302">
        <f t="shared" si="1"/>
        <v>1</v>
      </c>
      <c r="CE119" s="302" t="e">
        <f>IF(CD119=0,0,SUM(CC120:$CC$170))</f>
        <v>#VALUE!</v>
      </c>
      <c r="CF119" s="47"/>
      <c r="CG119" s="306">
        <f t="shared" si="21"/>
        <v>49</v>
      </c>
      <c r="CH119" s="304" t="e">
        <f>IF(CK67-CH70-CH71-CH72-CH73-CH74-CH75-CH76-CH77-CH78-CH79-CH80-CH81-CH82-CH83-CH84-CH85-CH86-CH87-CH88-CH89-CH90-CH91-CH92-CH93-CH94-CH95-CH96-CH97-CH98-CH99-CH100-CH101-CH102-CH103-CH104-CH105-CH106-CH107-CH108-CH109-CH110-CH111-CH112-CH113-CH114-CH115-CH116-CH117-CH118&gt;CK68,CK68,CK67-CH70-CH71-CH72-CH73-CH74-CH75-CH76-CH77-CH78-CH79-CH80-CH81-CH82-CH83-CH84-CH85-CH86-CH87-CH88-CH89-CH90-CH91-CH92-CH93-CH94-CH95-CH96-CH97-CH98-CH99-CH100-CH101-CH102-CH103-CH104-CH105-CH106-CH107-CH108-CH109-CH110-CH111-CH112-CH113-CH114-CH115-CH116-CH117-CH118)</f>
        <v>#VALUE!</v>
      </c>
      <c r="CI119" s="307">
        <f t="shared" si="9"/>
        <v>0</v>
      </c>
      <c r="CJ119" s="302" t="e">
        <f t="shared" si="2"/>
        <v>#VALUE!</v>
      </c>
      <c r="CK119" s="302">
        <f t="shared" si="3"/>
        <v>1</v>
      </c>
      <c r="CL119" s="302" t="e">
        <f>IF(CK119=0,0,SUM(CJ120:CJ$170))</f>
        <v>#VALUE!</v>
      </c>
      <c r="CM119" s="47"/>
      <c r="CN119" s="306">
        <f t="shared" si="22"/>
        <v>49</v>
      </c>
      <c r="CO119" s="304" t="e">
        <f>IF(CR67-CO70-CO71-CO72-CO73-CO74-CO75-CO76-CO77-CO78-CO79-CO80-CO81-CO82-CO83-CO84-CO85-CO86-CO87-CO88-CO89-CO90-CO91-CO92-CO93-CO94-CO95-CO96-CO97-CO98-CO99-CO100-CO101-CO102-CO103-CO104-CO105-CO106-CO107-CO108-CO109-CO110-CO111-CO112-CO113-CO114-CO115-CO116-CO117-CO118&gt;CR68,CR68,CR67-CO70-CO71-CO72-CO73-CO74-CO75-CO76-CO77-CO78-CO79-CO80-CO81-CO82-CO83-CO84-CO85-CO86-CO87-CO88-CO89-CO90-CO91-CO92-CO93-CO94-CO95-CO96-CO97-CO98-CO99-CO100-CO101-CO102-CO103-CO104-CO105-CO106-CO107-CO108-CO109-CO110-CO111-CO112-CO113-CO114-CO115-CO116-CO117-CO118)</f>
        <v>#VALUE!</v>
      </c>
      <c r="CP119" s="177">
        <f t="shared" si="10"/>
        <v>0</v>
      </c>
      <c r="CQ119" s="302" t="e">
        <f t="shared" si="4"/>
        <v>#VALUE!</v>
      </c>
      <c r="CR119" s="302">
        <f t="shared" si="5"/>
        <v>1</v>
      </c>
      <c r="CS119" s="305" t="e">
        <f>IF(CR119=0,0,SUM(CQ120:CQ$170))</f>
        <v>#VALUE!</v>
      </c>
      <c r="CT119" s="177">
        <f t="shared" si="14"/>
        <v>0</v>
      </c>
      <c r="CU119" s="302" t="e">
        <f>IF(CQ119&gt;0,0,IF(CV67-CU70-CU71-CU72-CU73-CU74-CU75-CU76-CU77-CU78-CU79-CU80-CU81-CU82-CU83-CU84-CU85-CU86-CU87-CU88-CU89-CU90-CU91-CU92-CU93-CU94-CU95-CU96-CU97-CU98-CU99-CU100-CU101-CU102-CU103-CU104-CU105-CU106-CU107-CU108-CU109-CU110-CU111-CU112-CU113-CU114-CU115-CU116-CU117-CU118&gt;CV68,CV68,CV67-CU70-CU71-CU72-CU73-CU74-CU75-CU76-CU77-CU78-CU79-CU80-CU81-CU82-CU83-CU84-CU85-CU86-CU87-CU88-CU89-CU90-CU91-CU92-CU93-CU94-CU95-CU96-CU97-CU98-CU99-CU100-CU101-CU102-CU103-CU104-CU105-CU106-CU107-CU108-CU109-CU110-CU111-CU112-CU113-CU114-CU115-CU116-CU117-CU118))</f>
        <v>#VALUE!</v>
      </c>
      <c r="CV119" s="305" t="e">
        <f>IF(CU119=0,0,SUM(CU120:$CU$170))</f>
        <v>#VALUE!</v>
      </c>
      <c r="CW119" s="305" t="e">
        <f t="shared" si="15"/>
        <v>#VALUE!</v>
      </c>
      <c r="CX119" s="308"/>
      <c r="CY119" s="306">
        <f t="shared" si="23"/>
        <v>49</v>
      </c>
      <c r="CZ119" s="304" t="e">
        <f>IF(DC67-CZ70-CZ71-CZ72-CZ73-CZ74-CZ75-CZ76-CZ77-CZ78-CZ79-CZ80-CZ81-CZ82-CZ83-CZ84-CZ85-CZ86-CZ87-CZ88-CZ89-CZ90-CZ91-CZ92-CZ93-CZ94-CZ95-CZ96-CZ97-CZ98-CZ99-CZ100-CZ101-CZ102-CZ103-CZ104-CZ105-CZ106-CZ107-CZ108-CZ109-CZ110-CZ111-CZ112-CZ113-CZ114-CZ115-CZ116-CZ117-CZ118&gt;DC68,DC68,DC67-CZ70-CZ71-CZ72-CZ73-CZ74-CZ75-CZ76-CZ77-CZ78-CZ79-CZ80-CZ81-CZ82-CZ83-CZ84-CZ85-CZ86-CZ87-CZ88-CZ89-CZ90-CZ91-CZ92-CZ93-CZ94-CZ95-CZ96-CZ97-CZ98-CZ99-CZ100-CZ101-CZ102-CZ103-CZ104-CZ105-CZ106-CZ107-CZ108-CZ109-CZ110-CZ111-CZ112-CZ113-CZ114-CZ115-CZ116-CZ117-CZ118)</f>
        <v>#VALUE!</v>
      </c>
      <c r="DA119" s="177">
        <f t="shared" si="11"/>
        <v>0</v>
      </c>
      <c r="DB119" s="302" t="e">
        <f t="shared" si="6"/>
        <v>#VALUE!</v>
      </c>
      <c r="DC119" s="302">
        <f t="shared" si="7"/>
        <v>1</v>
      </c>
      <c r="DD119" s="305" t="e">
        <f>IF(DC119=0,0,SUM(DB120:DB$170))</f>
        <v>#VALUE!</v>
      </c>
      <c r="DE119" s="177">
        <f t="shared" si="17"/>
        <v>0</v>
      </c>
      <c r="DF119" s="302" t="e">
        <f>IF(DB119&gt;0,0,IF(DG67-DF70-DF71-DF72-DF73-DF74-DF75-DF76-DF77-DF78-DF79-DF80-DF81-DF82-DF83-DF84-DF85-DF86-DF87-DF88-DF89-DF90-DF91-DF92-DF93-DF94-DF95-DF96-DF97-DF98-DF99-DF100-DF101-DF102-DF103-DF104-DF105-DF106-DF107-DF108-DF109-DF110-DF111-DF112-DF113-DF114-DF115-DF116-DF117-DF118&gt;DG68,DG68,DG67-DF70-DF71-DF72-DF73-DF74-DF75-DF76-DF77-DF78-DF79-DF80-DF81-DF82-DF83-DF84-DF85-DF86-DF87-DF88-DF89-DF90-DF91-DF92-DF93-DF94-DF95-DF96-DF97-DF98-DF99-DF100-DF101-DF102-DF103-DF104-DF105-DF106-DF107-DF108-DF109-DF110-DF111-DF112-DF113-DF114-DF115-DF116-DF117-DF118))</f>
        <v>#VALUE!</v>
      </c>
      <c r="DG119" s="305" t="e">
        <f>IF(DF119=0,0,SUM(DF120:$DF$170))</f>
        <v>#VALUE!</v>
      </c>
      <c r="DH119" s="305" t="e">
        <f t="shared" si="18"/>
        <v>#VALUE!</v>
      </c>
    </row>
    <row r="120" spans="1:112" s="301" customFormat="1" ht="17.100000000000001" customHeight="1" x14ac:dyDescent="0.15">
      <c r="A120" s="182"/>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c r="AK120" s="182"/>
      <c r="AL120" s="182"/>
      <c r="AM120" s="182"/>
      <c r="AN120" s="182"/>
      <c r="AO120" s="182"/>
      <c r="AP120" s="182"/>
      <c r="AQ120" s="182"/>
      <c r="AR120" s="182"/>
      <c r="AS120" s="182"/>
      <c r="AT120" s="182"/>
      <c r="AU120" s="182"/>
      <c r="AV120" s="182"/>
      <c r="AW120" s="182"/>
      <c r="AX120" s="182"/>
      <c r="AY120" s="182"/>
      <c r="AZ120" s="182"/>
      <c r="BA120" s="182"/>
      <c r="BB120" s="182"/>
      <c r="BC120" s="182"/>
      <c r="BD120" s="182"/>
      <c r="BE120" s="182"/>
      <c r="BF120" s="182"/>
      <c r="BG120" s="182"/>
      <c r="BH120" s="182"/>
      <c r="BI120" s="182"/>
      <c r="BJ120" s="182"/>
      <c r="BK120" s="182"/>
      <c r="BL120" s="182"/>
      <c r="BM120" s="182"/>
      <c r="BN120" s="182"/>
      <c r="BO120" s="182"/>
      <c r="BP120" s="182"/>
      <c r="BQ120" s="182"/>
      <c r="BR120" s="182"/>
      <c r="BS120" s="34"/>
      <c r="BT120" s="182"/>
      <c r="BU120" s="182"/>
      <c r="BV120" s="23">
        <v>54</v>
      </c>
      <c r="BW120" s="24">
        <v>1.9E-2</v>
      </c>
      <c r="BX120" s="24">
        <v>1.9E-2</v>
      </c>
      <c r="BY120" s="308"/>
      <c r="BZ120" s="306">
        <f t="shared" si="20"/>
        <v>50</v>
      </c>
      <c r="CA120" s="304" t="e">
        <f>IF(CD67-CA70-CA71-CA72-CA73-CA74-CA75-CA76-CA77-CA78-CA79-CA80-CA81-CA82-CA83-CA84-CA85-CA86-CA87-CA88-CA89-CA90-CA91-CA92-CA93-CA94-CA95-CA96-CA97-CA98-CA99-CA100-CA101-CA102-CA103-CA104-CA105-CA106-CA107-CA108-CA109-CA110-CA111-CA112-CA113-CA114-CA115-CA116-CA117-CA118-CA119&gt;CD68,CD68,CD67-CA70-CA71-CA72-CA73-CA74-CA75-CA76-CA77-CA78-CA79-CA80-CA81-CA82-CA83-CA84-CA85-CA86-CA87-CA88-CA89-CA90-CA91-CA92-CA93-CA94-CA95-CA96-CA97-CA98-CA99-CA100-CA101-CA102-CA103-CA104-CA105-CA106-CA107-CA108-CA109-CA110-CA111-CA112-CA113-CA114-CA115-CA116-CA117-CA118-CA119)</f>
        <v>#VALUE!</v>
      </c>
      <c r="CB120" s="307">
        <f t="shared" si="8"/>
        <v>0</v>
      </c>
      <c r="CC120" s="302" t="e">
        <f t="shared" si="0"/>
        <v>#VALUE!</v>
      </c>
      <c r="CD120" s="302">
        <f t="shared" si="1"/>
        <v>1</v>
      </c>
      <c r="CE120" s="302" t="e">
        <f>IF(CD120=0,0,SUM(CC121:$CC$170))</f>
        <v>#VALUE!</v>
      </c>
      <c r="CF120" s="47"/>
      <c r="CG120" s="306">
        <f t="shared" si="21"/>
        <v>50</v>
      </c>
      <c r="CH120" s="304" t="e">
        <f>IF(CK67-CH70-CH71-CH72-CH73-CH74-CH75-CH76-CH77-CH78-CH79-CH80-CH81-CH82-CH83-CH84-CH85-CH86-CH87-CH88-CH89-CH90-CH91-CH92-CH93-CH94-CH95-CH96-CH97-CH98-CH99-CH100-CH101-CH102-CH103-CH104-CH105-CH106-CH107-CH108-CH109-CH110-CH111-CH112-CH113-CH114-CH115-CH116-CH117-CH118-CH119&gt;CK68,CK68,CK67-CH70-CH71-CH72-CH73-CH74-CH75-CH76-CH77-CH78-CH79-CH80-CH81-CH82-CH83-CH84-CH85-CH86-CH87-CH88-CH89-CH90-CH91-CH92-CH93-CH94-CH95-CH96-CH97-CH98-CH99-CH100-CH101-CH102-CH103-CH104-CH105-CH106-CH107-CH108-CH109-CH110-CH111-CH112-CH113-CH114-CH115-CH116-CH117-CH118-CH119)</f>
        <v>#VALUE!</v>
      </c>
      <c r="CI120" s="307">
        <f t="shared" si="9"/>
        <v>0</v>
      </c>
      <c r="CJ120" s="302" t="e">
        <f t="shared" si="2"/>
        <v>#VALUE!</v>
      </c>
      <c r="CK120" s="302">
        <f t="shared" si="3"/>
        <v>1</v>
      </c>
      <c r="CL120" s="302" t="e">
        <f>IF(CK120=0,0,SUM(CJ121:CJ$170))</f>
        <v>#VALUE!</v>
      </c>
      <c r="CM120" s="47"/>
      <c r="CN120" s="306">
        <f t="shared" si="22"/>
        <v>50</v>
      </c>
      <c r="CO120" s="304" t="e">
        <f>IF(CR67-CO70-CO71-CO72-CO73-CO74-CO75-CO76-CO77-CO78-CO79-CO80-CO81-CO82-CO83-CO84-CO85-CO86-CO87-CO88-CO89-CO90-CO91-CO92-CO93-CO94-CO95-CO96-CO97-CO98-CO99-CO100-CO101-CO102-CO103-CO104-CO105-CO106-CO107-CO108-CO109-CO110-CO111-CO112-CO113-CO114-CO115-CO116-CO117-CO118-CO119&gt;CR68,CR68,CR67-CO70-CO71-CO72-CO73-CO74-CO75-CO76-CO77-CO78-CO79-CO80-CO81-CO82-CO83-CO84-CO85-CO86-CO87-CO88-CO89-CO90-CO91-CO92-CO93-CO94-CO95-CO96-CO97-CO98-CO99-CO100-CO101-CO102-CO103-CO104-CO105-CO106-CO107-CO108-CO109-CO110-CO111-CO112-CO113-CO114-CO115-CO116-CO117-CO118-CO119)</f>
        <v>#VALUE!</v>
      </c>
      <c r="CP120" s="177">
        <f t="shared" si="10"/>
        <v>0</v>
      </c>
      <c r="CQ120" s="302" t="e">
        <f t="shared" si="4"/>
        <v>#VALUE!</v>
      </c>
      <c r="CR120" s="302">
        <f t="shared" si="5"/>
        <v>1</v>
      </c>
      <c r="CS120" s="305" t="e">
        <f>IF(CR120=0,0,SUM(CQ121:CQ$170))</f>
        <v>#VALUE!</v>
      </c>
      <c r="CT120" s="177">
        <f t="shared" si="14"/>
        <v>0</v>
      </c>
      <c r="CU120" s="302" t="e">
        <f>IF(CQ120&gt;0,0,IF(CV67-CU70-CU71-CU72-CU73-CU74-CU75-CU76-CU77-CU78-CU79-CU80-CU81-CU82-CU83-CU84-CU85-CU86-CU87-CU88-CU89-CU90-CU91-CU92-CU93-CU94-CU95-CU96-CU97-CU98-CU99-CU100-CU101-CU102-CU103-CU104-CU105-CU106-CU107-CU108-CU109-CU110-CU111-CU112-CU113-CU114-CU115-CU116-CU117-CU118-CU119&gt;CV68,CV68,CV67-CU70-CU71-CU72-CU73-CU74-CU75-CU76-CU77-CU78-CU79-CU80-CU81-CU82-CU83-CU84-CU85-CU86-CU87-CU88-CU89-CU90-CU91-CU92-CU93-CU94-CU95-CU96-CU97-CU98-CU99-CU100-CU101-CU102-CU103-CU104-CU105-CU106-CU107-CU108-CU109-CU110-CU111-CU112-CU113-CU114-CU115-CU116-CU117-CU118-CU119))</f>
        <v>#VALUE!</v>
      </c>
      <c r="CV120" s="305" t="e">
        <f>IF(CU120=0,0,SUM(CU121:$CU$170))</f>
        <v>#VALUE!</v>
      </c>
      <c r="CW120" s="305" t="e">
        <f t="shared" si="15"/>
        <v>#VALUE!</v>
      </c>
      <c r="CX120" s="308"/>
      <c r="CY120" s="306">
        <f t="shared" si="23"/>
        <v>50</v>
      </c>
      <c r="CZ120" s="304" t="e">
        <f>IF(DC67-CZ70-CZ71-CZ72-CZ73-CZ74-CZ75-CZ76-CZ77-CZ78-CZ79-CZ80-CZ81-CZ82-CZ83-CZ84-CZ85-CZ86-CZ87-CZ88-CZ89-CZ90-CZ91-CZ92-CZ93-CZ94-CZ95-CZ96-CZ97-CZ98-CZ99-CZ100-CZ101-CZ102-CZ103-CZ104-CZ105-CZ106-CZ107-CZ108-CZ109-CZ110-CZ111-CZ112-CZ113-CZ114-CZ115-CZ116-CZ117-CZ118-CZ119&gt;DC68,DC68,DC67-CZ70-CZ71-CZ72-CZ73-CZ74-CZ75-CZ76-CZ77-CZ78-CZ79-CZ80-CZ81-CZ82-CZ83-CZ84-CZ85-CZ86-CZ87-CZ88-CZ89-CZ90-CZ91-CZ92-CZ93-CZ94-CZ95-CZ96-CZ97-CZ98-CZ99-CZ100-CZ101-CZ102-CZ103-CZ104-CZ105-CZ106-CZ107-CZ108-CZ109-CZ110-CZ111-CZ112-CZ113-CZ114-CZ115-CZ116-CZ117-CZ118-CZ119)</f>
        <v>#VALUE!</v>
      </c>
      <c r="DA120" s="177">
        <f t="shared" si="11"/>
        <v>0</v>
      </c>
      <c r="DB120" s="302" t="e">
        <f t="shared" si="6"/>
        <v>#VALUE!</v>
      </c>
      <c r="DC120" s="302">
        <f t="shared" si="7"/>
        <v>1</v>
      </c>
      <c r="DD120" s="305" t="e">
        <f>IF(DC120=0,0,SUM(DB121:DB$170))</f>
        <v>#VALUE!</v>
      </c>
      <c r="DE120" s="177">
        <f t="shared" si="17"/>
        <v>0</v>
      </c>
      <c r="DF120" s="302" t="e">
        <f>IF(DB120&gt;0,0,IF(DG67-DF70-DF71-DF72-DF73-DF74-DF75-DF76-DF77-DF78-DF79-DF80-DF81-DF82-DF83-DF84-DF85-DF86-DF87-DF88-DF89-DF90-DF91-DF92-DF93-DF94-DF95-DF96-DF97-DF98-DF99-DF100-DF101-DF102-DF103-DF104-DF105-DF106-DF107-DF108-DF109-DF110-DF111-DF112-DF113-DF114-DF115-DF116-DF117-DF118-DF119&gt;DG68,DG68,DG67-DF70-DF71-DF72-DF73-DF74-DF75-DF76-DF77-DF78-DF79-DF80-DF81-DF82-DF83-DF84-DF85-DF86-DF87-DF88-DF89-DF90-DF91-DF92-DF93-DF94-DF95-DF96-DF97-DF98-DF99-DF100-DF101-DF102-DF103-DF104-DF105-DF106-DF107-DF108-DF109-DF110-DF111-DF112-DF113-DF114-DF115-DF116-DF117-DF118-DF119))</f>
        <v>#VALUE!</v>
      </c>
      <c r="DG120" s="305" t="e">
        <f>IF(DF120=0,0,SUM(DF121:$DF$170))</f>
        <v>#VALUE!</v>
      </c>
      <c r="DH120" s="305" t="e">
        <f t="shared" si="18"/>
        <v>#VALUE!</v>
      </c>
    </row>
    <row r="121" spans="1:112" s="301" customFormat="1" ht="17.100000000000001" customHeight="1" x14ac:dyDescent="0.15">
      <c r="A121" s="182"/>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c r="AA121" s="182"/>
      <c r="AB121" s="182"/>
      <c r="AC121" s="182"/>
      <c r="AD121" s="182"/>
      <c r="AE121" s="182"/>
      <c r="AF121" s="182"/>
      <c r="AG121" s="182"/>
      <c r="AH121" s="182"/>
      <c r="AI121" s="182"/>
      <c r="AJ121" s="182"/>
      <c r="AK121" s="182"/>
      <c r="AL121" s="182"/>
      <c r="AM121" s="182"/>
      <c r="AN121" s="182"/>
      <c r="AO121" s="182"/>
      <c r="AP121" s="182"/>
      <c r="AQ121" s="182"/>
      <c r="AR121" s="182"/>
      <c r="AS121" s="182"/>
      <c r="AT121" s="182"/>
      <c r="AU121" s="182"/>
      <c r="AV121" s="182"/>
      <c r="AW121" s="182"/>
      <c r="AX121" s="182"/>
      <c r="AY121" s="182"/>
      <c r="AZ121" s="182"/>
      <c r="BA121" s="182"/>
      <c r="BB121" s="182"/>
      <c r="BC121" s="182"/>
      <c r="BD121" s="182"/>
      <c r="BE121" s="182"/>
      <c r="BF121" s="182"/>
      <c r="BG121" s="182"/>
      <c r="BH121" s="182"/>
      <c r="BI121" s="182"/>
      <c r="BJ121" s="182"/>
      <c r="BK121" s="182"/>
      <c r="BL121" s="182"/>
      <c r="BM121" s="182"/>
      <c r="BN121" s="182"/>
      <c r="BO121" s="182"/>
      <c r="BP121" s="182"/>
      <c r="BQ121" s="182"/>
      <c r="BR121" s="182"/>
      <c r="BS121" s="34"/>
      <c r="BT121" s="182"/>
      <c r="BU121" s="182"/>
      <c r="BV121" s="23">
        <v>55</v>
      </c>
      <c r="BW121" s="24">
        <v>1.9E-2</v>
      </c>
      <c r="BX121" s="24">
        <v>1.9E-2</v>
      </c>
      <c r="BY121" s="308"/>
      <c r="BZ121" s="306">
        <f t="shared" si="20"/>
        <v>51</v>
      </c>
      <c r="CA121" s="304" t="e">
        <f>IF(CD67-CA70-CA71-CA72-CA73-CA74-CA75-CA76-CA77-CA78-CA79-CA80-CA81-CA82-CA83-CA84-CA85-CA86-CA87-CA88-CA89-CA90-CA91-CA92-CA93-CA94-CA95-CA96-CA97-CA98-CA99-CA100-CA101-CA102-CA103-CA104-CA105-CA106-CA107-CA108-CA109-CA110-CA111-CA112-CA113-CA114-CA115-CA116-CA117-CA118-CA119-CA120&gt;CD68,CD68,CD67-CA70-CA71-CA72-CA73-CA74-CA75-CA76-CA77-CA78-CA79-CA80-CA81-CA82-CA83-CA84-CA85-CA86-CA87-CA88-CA89-CA90-CA91-CA92-CA93-CA94-CA95-CA96-CA97-CA98-CA99-CA100-CA101-CA102-CA103-CA104-CA105-CA106-CA107-CA108-CA109-CA110-CA111-CA112-CA113-CA114-CA115-CA116-CA117-CA118-CA119-CA120)</f>
        <v>#VALUE!</v>
      </c>
      <c r="CB121" s="307">
        <f t="shared" si="8"/>
        <v>0</v>
      </c>
      <c r="CC121" s="302" t="e">
        <f t="shared" si="0"/>
        <v>#VALUE!</v>
      </c>
      <c r="CD121" s="302">
        <f t="shared" si="1"/>
        <v>1</v>
      </c>
      <c r="CE121" s="302" t="e">
        <f>IF(CD121=0,0,SUM(CC122:$CC$170))</f>
        <v>#VALUE!</v>
      </c>
      <c r="CF121" s="47"/>
      <c r="CG121" s="306">
        <f t="shared" si="21"/>
        <v>51</v>
      </c>
      <c r="CH121" s="304" t="e">
        <f>IF(CK67-CH70-CH71-CH72-CH73-CH74-CH75-CH76-CH77-CH78-CH79-CH80-CH81-CH82-CH83-CH84-CH85-CH86-CH87-CH88-CH89-CH90-CH91-CH92-CH93-CH94-CH95-CH96-CH97-CH98-CH99-CH100-CH101-CH102-CH103-CH104-CH105-CH106-CH107-CH108-CH109-CH110-CH111-CH112-CH113-CH114-CH115-CH116-CH117-CH118-CH119-CH120&gt;CK68,CK68,CK67-CH70-CH71-CH72-CH73-CH74-CH75-CH76-CH77-CH78-CH79-CH80-CH81-CH82-CH83-CH84-CH85-CH86-CH87-CH88-CH89-CH90-CH91-CH92-CH93-CH94-CH95-CH96-CH97-CH98-CH99-CH100-CH101-CH102-CH103-CH104-CH105-CH106-CH107-CH108-CH109-CH110-CH111-CH112-CH113-CH114-CH115-CH116-CH117-CH118-CH119-CH120)</f>
        <v>#VALUE!</v>
      </c>
      <c r="CI121" s="307">
        <f t="shared" si="9"/>
        <v>0</v>
      </c>
      <c r="CJ121" s="302" t="e">
        <f t="shared" si="2"/>
        <v>#VALUE!</v>
      </c>
      <c r="CK121" s="302">
        <f t="shared" si="3"/>
        <v>1</v>
      </c>
      <c r="CL121" s="302" t="e">
        <f>IF(CK121=0,0,SUM(CJ122:CJ$170))</f>
        <v>#VALUE!</v>
      </c>
      <c r="CM121" s="47"/>
      <c r="CN121" s="306">
        <f t="shared" si="22"/>
        <v>51</v>
      </c>
      <c r="CO121" s="304" t="e">
        <f>IF(CR67-CO70-CO71-CO72-CO73-CO74-CO75-CO76-CO77-CO78-CO79-CO80-CO81-CO82-CO83-CO84-CO85-CO86-CO87-CO88-CO89-CO90-CO91-CO92-CO93-CO94-CO95-CO96-CO97-CO98-CO99-CO100-CO101-CO102-CO103-CO104-CO105-CO106-CO107-CO108-CO109-CO110-CO111-CO112-CO113-CO114-CO115-CO116-CO117-CO118-CO119-CO120&gt;CR68,CR68,CR67-CO70-CO71-CO72-CO73-CO74-CO75-CO76-CO77-CO78-CO79-CO80-CO81-CO82-CO83-CO84-CO85-CO86-CO87-CO88-CO89-CO90-CO91-CO92-CO93-CO94-CO95-CO96-CO97-CO98-CO99-CO100-CO101-CO102-CO103-CO104-CO105-CO106-CO107-CO108-CO109-CO110-CO111-CO112-CO113-CO114-CO115-CO116-CO117-CO118-CO119-CO120)</f>
        <v>#VALUE!</v>
      </c>
      <c r="CP121" s="177">
        <f t="shared" si="10"/>
        <v>0</v>
      </c>
      <c r="CQ121" s="302" t="e">
        <f t="shared" si="4"/>
        <v>#VALUE!</v>
      </c>
      <c r="CR121" s="302">
        <f t="shared" si="5"/>
        <v>1</v>
      </c>
      <c r="CS121" s="305" t="e">
        <f>IF(CR121=0,0,SUM(CQ122:CQ$170))</f>
        <v>#VALUE!</v>
      </c>
      <c r="CT121" s="177">
        <f t="shared" si="14"/>
        <v>0</v>
      </c>
      <c r="CU121" s="302" t="e">
        <f>IF(CQ121&gt;0,0,IF(CV67-CU70-CU71-CU72-CU73-CU74-CU75-CU76-CU77-CU78-CU79-CU80-CU81-CU82-CU83-CU84-CU85-CU86-CU87-CU88-CU89-CU90-CU91-CU92-CU93-CU94-CU95-CU96-CU97-CU98-CU99-CU100-CU101-CU102-CU103-CU104-CU105-CU106-CU107-CU108-CU109-CU110-CU111-CU112-CU113-CU114-CU115-CU116-CU117-CU118-CU119-CU120&gt;CV68,CV68,CV67-CU70-CU71-CU72-CU73-CU74-CU75-CU76-CU77-CU78-CU79-CU80-CU81-CU82-CU83-CU84-CU85-CU86-CU87-CU88-CU89-CU90-CU91-CU92-CU93-CU94-CU95-CU96-CU97-CU98-CU99-CU100-CU101-CU102-CU103-CU104-CU105-CU106-CU107-CU108-CU109-CU110-CU111-CU112-CU113-CU114-CU115-CU116-CU117-CU118-CU119-CU120))</f>
        <v>#VALUE!</v>
      </c>
      <c r="CV121" s="305" t="e">
        <f>IF(CU121=0,0,SUM(CU122:$CU$170))</f>
        <v>#VALUE!</v>
      </c>
      <c r="CW121" s="305" t="e">
        <f t="shared" si="15"/>
        <v>#VALUE!</v>
      </c>
      <c r="CX121" s="308"/>
      <c r="CY121" s="306">
        <f t="shared" si="23"/>
        <v>51</v>
      </c>
      <c r="CZ121" s="304" t="e">
        <f>IF(DC67-CZ70-CZ71-CZ72-CZ73-CZ74-CZ75-CZ76-CZ77-CZ78-CZ79-CZ80-CZ81-CZ82-CZ83-CZ84-CZ85-CZ86-CZ87-CZ88-CZ89-CZ90-CZ91-CZ92-CZ93-CZ94-CZ95-CZ96-CZ97-CZ98-CZ99-CZ100-CZ101-CZ102-CZ103-CZ104-CZ105-CZ106-CZ107-CZ108-CZ109-CZ110-CZ111-CZ112-CZ113-CZ114-CZ115-CZ116-CZ117-CZ118-CZ119-CZ120&gt;DC68,DC68,DC67-CZ70-CZ71-CZ72-CZ73-CZ74-CZ75-CZ76-CZ77-CZ78-CZ79-CZ80-CZ81-CZ82-CZ83-CZ84-CZ85-CZ86-CZ87-CZ88-CZ89-CZ90-CZ91-CZ92-CZ93-CZ94-CZ95-CZ96-CZ97-CZ98-CZ99-CZ100-CZ101-CZ102-CZ103-CZ104-CZ105-CZ106-CZ107-CZ108-CZ109-CZ110-CZ111-CZ112-CZ113-CZ114-CZ115-CZ116-CZ117-CZ118-CZ119-CZ120)</f>
        <v>#VALUE!</v>
      </c>
      <c r="DA121" s="177">
        <f t="shared" si="11"/>
        <v>0</v>
      </c>
      <c r="DB121" s="302" t="e">
        <f t="shared" si="6"/>
        <v>#VALUE!</v>
      </c>
      <c r="DC121" s="302">
        <f t="shared" si="7"/>
        <v>1</v>
      </c>
      <c r="DD121" s="305" t="e">
        <f>IF(DC121=0,0,SUM(DB122:DB$170))</f>
        <v>#VALUE!</v>
      </c>
      <c r="DE121" s="177">
        <f t="shared" si="17"/>
        <v>0</v>
      </c>
      <c r="DF121" s="302" t="e">
        <f>IF(DB121&gt;0,0,IF(DG67-DF70-DF71-DF72-DF73-DF74-DF75-DF76-DF77-DF78-DF79-DF80-DF81-DF82-DF83-DF84-DF85-DF86-DF87-DF88-DF89-DF90-DF91-DF92-DF93-DF94-DF95-DF96-DF97-DF98-DF99-DF100-DF101-DF102-DF103-DF104-DF105-DF106-DF107-DF108-DF109-DF110-DF111-DF112-DF113-DF114-DF115-DF116-DF117-DF118-DF119-DF120&gt;DG68,DG68,DG67-DF70-DF71-DF72-DF73-DF74-DF75-DF76-DF77-DF78-DF79-DF80-DF81-DF82-DF83-DF84-DF85-DF86-DF87-DF88-DF89-DF90-DF91-DF92-DF93-DF94-DF95-DF96-DF97-DF98-DF99-DF100-DF101-DF102-DF103-DF104-DF105-DF106-DF107-DF108-DF109-DF110-DF111-DF112-DF113-DF114-DF115-DF116-DF117-DF118-DF119-DF120))</f>
        <v>#VALUE!</v>
      </c>
      <c r="DG121" s="305" t="e">
        <f>IF(DF121=0,0,SUM(DF122:$DF$170))</f>
        <v>#VALUE!</v>
      </c>
      <c r="DH121" s="305" t="e">
        <f t="shared" si="18"/>
        <v>#VALUE!</v>
      </c>
    </row>
    <row r="122" spans="1:112" s="301" customFormat="1" ht="17.100000000000001" customHeight="1" x14ac:dyDescent="0.15">
      <c r="A122" s="182"/>
      <c r="B122" s="182"/>
      <c r="C122" s="182"/>
      <c r="D122" s="182"/>
      <c r="E122" s="182"/>
      <c r="F122" s="182"/>
      <c r="G122" s="182"/>
      <c r="H122" s="182"/>
      <c r="I122" s="182"/>
      <c r="J122" s="182"/>
      <c r="K122" s="182"/>
      <c r="L122" s="182"/>
      <c r="M122" s="182"/>
      <c r="N122" s="182"/>
      <c r="O122" s="182"/>
      <c r="P122" s="182"/>
      <c r="Q122" s="182"/>
      <c r="R122" s="182"/>
      <c r="S122" s="182"/>
      <c r="T122" s="182"/>
      <c r="U122" s="182"/>
      <c r="V122" s="182"/>
      <c r="W122" s="182"/>
      <c r="X122" s="182"/>
      <c r="Y122" s="182"/>
      <c r="Z122" s="182"/>
      <c r="AA122" s="182"/>
      <c r="AB122" s="182"/>
      <c r="AC122" s="182"/>
      <c r="AD122" s="182"/>
      <c r="AE122" s="182"/>
      <c r="AF122" s="182"/>
      <c r="AG122" s="182"/>
      <c r="AH122" s="182"/>
      <c r="AI122" s="182"/>
      <c r="AJ122" s="182"/>
      <c r="AK122" s="182"/>
      <c r="AL122" s="182"/>
      <c r="AM122" s="182"/>
      <c r="AN122" s="182"/>
      <c r="AO122" s="182"/>
      <c r="AP122" s="182"/>
      <c r="AQ122" s="182"/>
      <c r="AR122" s="182"/>
      <c r="AS122" s="182"/>
      <c r="AT122" s="182"/>
      <c r="AU122" s="182"/>
      <c r="AV122" s="182"/>
      <c r="AW122" s="182"/>
      <c r="AX122" s="182"/>
      <c r="AY122" s="182"/>
      <c r="AZ122" s="182"/>
      <c r="BA122" s="182"/>
      <c r="BB122" s="182"/>
      <c r="BC122" s="182"/>
      <c r="BD122" s="182"/>
      <c r="BE122" s="182"/>
      <c r="BF122" s="182"/>
      <c r="BG122" s="182"/>
      <c r="BH122" s="182"/>
      <c r="BI122" s="182"/>
      <c r="BJ122" s="182"/>
      <c r="BK122" s="182"/>
      <c r="BL122" s="182"/>
      <c r="BM122" s="182"/>
      <c r="BN122" s="182"/>
      <c r="BO122" s="182"/>
      <c r="BP122" s="182"/>
      <c r="BQ122" s="182"/>
      <c r="BR122" s="182"/>
      <c r="BS122" s="34"/>
      <c r="BT122" s="182"/>
      <c r="BU122" s="182"/>
      <c r="BV122" s="23">
        <v>56</v>
      </c>
      <c r="BW122" s="24">
        <v>1.7999999999999999E-2</v>
      </c>
      <c r="BX122" s="24">
        <v>1.7999999999999999E-2</v>
      </c>
      <c r="BY122" s="308"/>
      <c r="BZ122" s="306">
        <f t="shared" si="20"/>
        <v>52</v>
      </c>
      <c r="CA122" s="304" t="e">
        <f>IF(CD67-CA70-CA71-CA72-CA73-CA74-CA75-CA76-CA77-CA78-CA79-CA80-CA81-CA82-CA83-CA84-CA85-CA86-CA87-CA88-CA89-CA90-CA91-CA92-CA93-CA94-CA95-CA96-CA97-CA98-CA99-CA100-CA101-CA102-CA103-CA104-CA105-CA106-CA107-CA108-CA109-CA110-CA111-CA112-CA113-CA114-CA115-CA116-CA117-CA118-CA119-CA120-CA121&gt;CD68,CD68,CD67-CA70-CA71-CA72-CA73-CA74-CA75-CA76-CA77-CA78-CA79-CA80-CA81-CA82-CA83-CA84-CA85-CA86-CA87-CA88-CA89-CA90-CA91-CA92-CA93-CA94-CA95-CA96-CA97-CA98-CA99-CA100-CA101-CA102-CA103-CA104-CA105-CA106-CA107-CA108-CA109-CA110-CA111-CA112-CA113-CA114-CA115-CA116-CA117-CA118-CA119-CA120-CA121)</f>
        <v>#VALUE!</v>
      </c>
      <c r="CB122" s="307">
        <f t="shared" si="8"/>
        <v>0</v>
      </c>
      <c r="CC122" s="302" t="e">
        <f t="shared" si="0"/>
        <v>#VALUE!</v>
      </c>
      <c r="CD122" s="302">
        <f t="shared" si="1"/>
        <v>1</v>
      </c>
      <c r="CE122" s="302" t="e">
        <f>IF(CD122=0,0,SUM(CC123:$CC$170))</f>
        <v>#VALUE!</v>
      </c>
      <c r="CF122" s="47"/>
      <c r="CG122" s="306">
        <f t="shared" si="21"/>
        <v>52</v>
      </c>
      <c r="CH122" s="304" t="e">
        <f>IF(CK67-CH70-CH71-CH72-CH73-CH74-CH75-CH76-CH77-CH78-CH79-CH80-CH81-CH82-CH83-CH84-CH85-CH86-CH87-CH88-CH89-CH90-CH91-CH92-CH93-CH94-CH95-CH96-CH97-CH98-CH99-CH100-CH101-CH102-CH103-CH104-CH105-CH106-CH107-CH108-CH109-CH110-CH111-CH112-CH113-CH114-CH115-CH116-CH117-CH118-CH119-CH120-CH121&gt;CK68,CK68,CK67-CH70-CH71-CH72-CH73-CH74-CH75-CH76-CH77-CH78-CH79-CH80-CH81-CH82-CH83-CH84-CH85-CH86-CH87-CH88-CH89-CH90-CH91-CH92-CH93-CH94-CH95-CH96-CH97-CH98-CH99-CH100-CH101-CH102-CH103-CH104-CH105-CH106-CH107-CH108-CH109-CH110-CH111-CH112-CH113-CH114-CH115-CH116-CH117-CH118-CH119-CH120-CH121)</f>
        <v>#VALUE!</v>
      </c>
      <c r="CI122" s="307">
        <f t="shared" si="9"/>
        <v>0</v>
      </c>
      <c r="CJ122" s="302" t="e">
        <f t="shared" si="2"/>
        <v>#VALUE!</v>
      </c>
      <c r="CK122" s="302">
        <f t="shared" si="3"/>
        <v>1</v>
      </c>
      <c r="CL122" s="302" t="e">
        <f>IF(CK122=0,0,SUM(CJ123:CJ$170))</f>
        <v>#VALUE!</v>
      </c>
      <c r="CM122" s="47"/>
      <c r="CN122" s="306">
        <f t="shared" si="22"/>
        <v>52</v>
      </c>
      <c r="CO122" s="304" t="e">
        <f>IF(CR67-CO70-CO71-CO72-CO73-CO74-CO75-CO76-CO77-CO78-CO79-CO80-CO81-CO82-CO83-CO84-CO85-CO86-CO87-CO88-CO89-CO90-CO91-CO92-CO93-CO94-CO95-CO96-CO97-CO98-CO99-CO100-CO101-CO102-CO103-CO104-CO105-CO106-CO107-CO108-CO109-CO110-CO111-CO112-CO113-CO114-CO115-CO116-CO117-CO118-CO119-CO120-CO121&gt;CR68,CR68,CR67-CO70-CO71-CO72-CO73-CO74-CO75-CO76-CO77-CO78-CO79-CO80-CO81-CO82-CO83-CO84-CO85-CO86-CO87-CO88-CO89-CO90-CO91-CO92-CO93-CO94-CO95-CO96-CO97-CO98-CO99-CO100-CO101-CO102-CO103-CO104-CO105-CO106-CO107-CO108-CO109-CO110-CO111-CO112-CO113-CO114-CO115-CO116-CO117-CO118-CO119-CO120-CO121)</f>
        <v>#VALUE!</v>
      </c>
      <c r="CP122" s="177">
        <f t="shared" si="10"/>
        <v>0</v>
      </c>
      <c r="CQ122" s="302" t="e">
        <f t="shared" si="4"/>
        <v>#VALUE!</v>
      </c>
      <c r="CR122" s="302">
        <f t="shared" si="5"/>
        <v>1</v>
      </c>
      <c r="CS122" s="305" t="e">
        <f>IF(CR122=0,0,SUM(CQ123:CQ$170))</f>
        <v>#VALUE!</v>
      </c>
      <c r="CT122" s="177">
        <f t="shared" si="14"/>
        <v>0</v>
      </c>
      <c r="CU122" s="302" t="e">
        <f>IF(CQ122&gt;0,0,IF(CV67-CU70-CU71-CU72-CU73-CU74-CU75-CU76-CU77-CU78-CU79-CU80-CU81-CU82-CU83-CU84-CU85-CU86-CU87-CU88-CU89-CU90-CU91-CU92-CU93-CU94-CU95-CU96-CU97-CU98-CU99-CU100-CU101-CU102-CU103-CU104-CU105-CU106-CU107-CU108-CU109-CU110-CU111-CU112-CU113-CU114-CU115-CU116-CU117-CU118-CU119-CU120-CU121&gt;CV68,CV68,CV67-CU70-CU71-CU72-CU73-CU74-CU75-CU76-CU77-CU78-CU79-CU80-CU81-CU82-CU83-CU84-CU85-CU86-CU87-CU88-CU89-CU90-CU91-CU92-CU93-CU94-CU95-CU96-CU97-CU98-CU99-CU100-CU101-CU102-CU103-CU104-CU105-CU106-CU107-CU108-CU109-CU110-CU111-CU112-CU113-CU114-CU115-CU116-CU117-CU118-CU119-CU120-CU121))</f>
        <v>#VALUE!</v>
      </c>
      <c r="CV122" s="305" t="e">
        <f>IF(CU122=0,0,SUM(CU123:$CU$170))</f>
        <v>#VALUE!</v>
      </c>
      <c r="CW122" s="305" t="e">
        <f t="shared" si="15"/>
        <v>#VALUE!</v>
      </c>
      <c r="CX122" s="308"/>
      <c r="CY122" s="306">
        <f t="shared" si="23"/>
        <v>52</v>
      </c>
      <c r="CZ122" s="304" t="e">
        <f>IF(DC67-CZ70-CZ71-CZ72-CZ73-CZ74-CZ75-CZ76-CZ77-CZ78-CZ79-CZ80-CZ81-CZ82-CZ83-CZ84-CZ85-CZ86-CZ87-CZ88-CZ89-CZ90-CZ91-CZ92-CZ93-CZ94-CZ95-CZ96-CZ97-CZ98-CZ99-CZ100-CZ101-CZ102-CZ103-CZ104-CZ105-CZ106-CZ107-CZ108-CZ109-CZ110-CZ111-CZ112-CZ113-CZ114-CZ115-CZ116-CZ117-CZ118-CZ119-CZ120-CZ121&gt;DC68,DC68,DC67-CZ70-CZ71-CZ72-CZ73-CZ74-CZ75-CZ76-CZ77-CZ78-CZ79-CZ80-CZ81-CZ82-CZ83-CZ84-CZ85-CZ86-CZ87-CZ88-CZ89-CZ90-CZ91-CZ92-CZ93-CZ94-CZ95-CZ96-CZ97-CZ98-CZ99-CZ100-CZ101-CZ102-CZ103-CZ104-CZ105-CZ106-CZ107-CZ108-CZ109-CZ110-CZ111-CZ112-CZ113-CZ114-CZ115-CZ116-CZ117-CZ118-CZ119-CZ120-CZ121)</f>
        <v>#VALUE!</v>
      </c>
      <c r="DA122" s="177">
        <f t="shared" si="11"/>
        <v>0</v>
      </c>
      <c r="DB122" s="302" t="e">
        <f t="shared" si="6"/>
        <v>#VALUE!</v>
      </c>
      <c r="DC122" s="302">
        <f t="shared" si="7"/>
        <v>1</v>
      </c>
      <c r="DD122" s="305" t="e">
        <f>IF(DC122=0,0,SUM(DB123:DB$170))</f>
        <v>#VALUE!</v>
      </c>
      <c r="DE122" s="177">
        <f t="shared" si="17"/>
        <v>0</v>
      </c>
      <c r="DF122" s="302" t="e">
        <f>IF(DB122&gt;0,0,IF(DG67-DF70-DF71-DF72-DF73-DF74-DF75-DF76-DF77-DF78-DF79-DF80-DF81-DF82-DF83-DF84-DF85-DF86-DF87-DF88-DF89-DF90-DF91-DF92-DF93-DF94-DF95-DF96-DF97-DF98-DF99-DF100-DF101-DF102-DF103-DF104-DF105-DF106-DF107-DF108-DF109-DF110-DF111-DF112-DF113-DF114-DF115-DF116-DF117-DF118-DF119-DF120-DF121&gt;DG68,DG68,DG67-DF70-DF71-DF72-DF73-DF74-DF75-DF76-DF77-DF78-DF79-DF80-DF81-DF82-DF83-DF84-DF85-DF86-DF87-DF88-DF89-DF90-DF91-DF92-DF93-DF94-DF95-DF96-DF97-DF98-DF99-DF100-DF101-DF102-DF103-DF104-DF105-DF106-DF107-DF108-DF109-DF110-DF111-DF112-DF113-DF114-DF115-DF116-DF117-DF118-DF119-DF120-DF121))</f>
        <v>#VALUE!</v>
      </c>
      <c r="DG122" s="305" t="e">
        <f>IF(DF122=0,0,SUM(DF123:$DF$170))</f>
        <v>#VALUE!</v>
      </c>
      <c r="DH122" s="305" t="e">
        <f t="shared" si="18"/>
        <v>#VALUE!</v>
      </c>
    </row>
    <row r="123" spans="1:112" s="301" customFormat="1" ht="17.100000000000001" customHeight="1" x14ac:dyDescent="0.15">
      <c r="A123" s="182"/>
      <c r="B123" s="182"/>
      <c r="C123" s="182"/>
      <c r="D123" s="182"/>
      <c r="E123" s="182"/>
      <c r="F123" s="182"/>
      <c r="G123" s="182"/>
      <c r="H123" s="182"/>
      <c r="I123" s="182"/>
      <c r="J123" s="182"/>
      <c r="K123" s="182"/>
      <c r="L123" s="182"/>
      <c r="M123" s="182"/>
      <c r="N123" s="182"/>
      <c r="O123" s="182"/>
      <c r="P123" s="182"/>
      <c r="Q123" s="182"/>
      <c r="R123" s="182"/>
      <c r="S123" s="182"/>
      <c r="T123" s="182"/>
      <c r="U123" s="182"/>
      <c r="V123" s="182"/>
      <c r="W123" s="182"/>
      <c r="X123" s="182"/>
      <c r="Y123" s="182"/>
      <c r="Z123" s="182"/>
      <c r="AA123" s="182"/>
      <c r="AB123" s="182"/>
      <c r="AC123" s="182"/>
      <c r="AD123" s="182"/>
      <c r="AE123" s="182"/>
      <c r="AF123" s="182"/>
      <c r="AG123" s="182"/>
      <c r="AH123" s="182"/>
      <c r="AI123" s="182"/>
      <c r="AJ123" s="182"/>
      <c r="AK123" s="182"/>
      <c r="AL123" s="182"/>
      <c r="AM123" s="182"/>
      <c r="AN123" s="182"/>
      <c r="AO123" s="182"/>
      <c r="AP123" s="182"/>
      <c r="AQ123" s="182"/>
      <c r="AR123" s="182"/>
      <c r="AS123" s="182"/>
      <c r="AT123" s="182"/>
      <c r="AU123" s="182"/>
      <c r="AV123" s="182"/>
      <c r="AW123" s="182"/>
      <c r="AX123" s="182"/>
      <c r="AY123" s="182"/>
      <c r="AZ123" s="182"/>
      <c r="BA123" s="182"/>
      <c r="BB123" s="182"/>
      <c r="BC123" s="182"/>
      <c r="BD123" s="182"/>
      <c r="BE123" s="182"/>
      <c r="BF123" s="182"/>
      <c r="BG123" s="182"/>
      <c r="BH123" s="182"/>
      <c r="BI123" s="182"/>
      <c r="BJ123" s="182"/>
      <c r="BK123" s="182"/>
      <c r="BL123" s="182"/>
      <c r="BM123" s="182"/>
      <c r="BN123" s="182"/>
      <c r="BO123" s="182"/>
      <c r="BP123" s="182"/>
      <c r="BQ123" s="182"/>
      <c r="BR123" s="182"/>
      <c r="BS123" s="34"/>
      <c r="BT123" s="182"/>
      <c r="BU123" s="182"/>
      <c r="BV123" s="23">
        <v>57</v>
      </c>
      <c r="BW123" s="24">
        <v>1.7999999999999999E-2</v>
      </c>
      <c r="BX123" s="24">
        <v>1.7999999999999999E-2</v>
      </c>
      <c r="BY123" s="308"/>
      <c r="BZ123" s="306">
        <f t="shared" si="20"/>
        <v>53</v>
      </c>
      <c r="CA123" s="304" t="e">
        <f>IF(CD67-CA70-CA71-CA72-CA73-CA74-CA75-CA76-CA77-CA78-CA79-CA80-CA81-CA82-CA83-CA84-CA85-CA86-CA87-CA88-CA89-CA90-CA91-CA92-CA93-CA94-CA95-CA96-CA97-CA98-CA99-CA100-CA101-CA102-CA103-CA104-CA105-CA106-CA107-CA108-CA109-CA110-CA111-CA112-CA113-CA114-CA115-CA116-CA117-CA118-CA119-CA120-CA121-CA122&gt;CD68,CD68,CD67-CA70-CA71-CA72-CA73-CA74-CA75-CA76-CA77-CA78-CA79-CA80-CA81-CA82-CA83-CA84-CA85-CA86-CA87-CA88-CA89-CA90-CA91-CA92-CA93-CA94-CA95-CA96-CA97-CA98-CA99-CA100-CA101-CA102-CA103-CA104-CA105-CA106-CA107-CA108-CA109-CA110-CA111-CA112-CA113-CA114-CA115-CA116-CA117-CA118-CA119-CA120-CA121-CA122)</f>
        <v>#VALUE!</v>
      </c>
      <c r="CB123" s="307">
        <f t="shared" si="8"/>
        <v>0</v>
      </c>
      <c r="CC123" s="302" t="e">
        <f t="shared" si="0"/>
        <v>#VALUE!</v>
      </c>
      <c r="CD123" s="302">
        <f t="shared" si="1"/>
        <v>1</v>
      </c>
      <c r="CE123" s="302" t="e">
        <f>IF(CD123=0,0,SUM(CC124:$CC$170))</f>
        <v>#VALUE!</v>
      </c>
      <c r="CF123" s="47"/>
      <c r="CG123" s="306">
        <f t="shared" si="21"/>
        <v>53</v>
      </c>
      <c r="CH123" s="304" t="e">
        <f>IF(CK67-CH70-CH71-CH72-CH73-CH74-CH75-CH76-CH77-CH78-CH79-CH80-CH81-CH82-CH83-CH84-CH85-CH86-CH87-CH88-CH89-CH90-CH91-CH92-CH93-CH94-CH95-CH96-CH97-CH98-CH99-CH100-CH101-CH102-CH103-CH104-CH105-CH106-CH107-CH108-CH109-CH110-CH111-CH112-CH113-CH114-CH115-CH116-CH117-CH118-CH119-CH120-CH121-CH122&gt;CK68,CK68,CK67-CH70-CH71-CH72-CH73-CH74-CH75-CH76-CH77-CH78-CH79-CH80-CH81-CH82-CH83-CH84-CH85-CH86-CH87-CH88-CH89-CH90-CH91-CH92-CH93-CH94-CH95-CH96-CH97-CH98-CH99-CH100-CH101-CH102-CH103-CH104-CH105-CH106-CH107-CH108-CH109-CH110-CH111-CH112-CH113-CH114-CH115-CH116-CH117-CH118-CH119-CH120-CH121-CH122)</f>
        <v>#VALUE!</v>
      </c>
      <c r="CI123" s="307">
        <f t="shared" si="9"/>
        <v>0</v>
      </c>
      <c r="CJ123" s="302" t="e">
        <f t="shared" si="2"/>
        <v>#VALUE!</v>
      </c>
      <c r="CK123" s="302">
        <f t="shared" si="3"/>
        <v>1</v>
      </c>
      <c r="CL123" s="302" t="e">
        <f>IF(CK123=0,0,SUM(CJ124:CJ$170))</f>
        <v>#VALUE!</v>
      </c>
      <c r="CM123" s="47"/>
      <c r="CN123" s="306">
        <f t="shared" si="22"/>
        <v>53</v>
      </c>
      <c r="CO123" s="304" t="e">
        <f>IF(CR67-CO70-CO71-CO72-CO73-CO74-CO75-CO76-CO77-CO78-CO79-CO80-CO81-CO82-CO83-CO84-CO85-CO86-CO87-CO88-CO89-CO90-CO91-CO92-CO93-CO94-CO95-CO96-CO97-CO98-CO99-CO100-CO101-CO102-CO103-CO104-CO105-CO106-CO107-CO108-CO109-CO110-CO111-CO112-CO113-CO114-CO115-CO116-CO117-CO118-CO119-CO120-CO121-CO122&gt;CR68,CR68,CR67-CO70-CO71-CO72-CO73-CO74-CO75-CO76-CO77-CO78-CO79-CO80-CO81-CO82-CO83-CO84-CO85-CO86-CO87-CO88-CO89-CO90-CO91-CO92-CO93-CO94-CO95-CO96-CO97-CO98-CO99-CO100-CO101-CO102-CO103-CO104-CO105-CO106-CO107-CO108-CO109-CO110-CO111-CO112-CO113-CO114-CO115-CO116-CO117-CO118-CO119-CO120-CO121-CO122)</f>
        <v>#VALUE!</v>
      </c>
      <c r="CP123" s="177">
        <f t="shared" si="10"/>
        <v>0</v>
      </c>
      <c r="CQ123" s="302" t="e">
        <f t="shared" si="4"/>
        <v>#VALUE!</v>
      </c>
      <c r="CR123" s="302">
        <f t="shared" si="5"/>
        <v>1</v>
      </c>
      <c r="CS123" s="305" t="e">
        <f>IF(CR123=0,0,SUM(CQ124:CQ$170))</f>
        <v>#VALUE!</v>
      </c>
      <c r="CT123" s="177">
        <f t="shared" si="14"/>
        <v>0</v>
      </c>
      <c r="CU123" s="302" t="e">
        <f>IF(CQ123&gt;0,0,IF(CV67-CU70-CU71-CU72-CU73-CU74-CU75-CU76-CU77-CU78-CU79-CU80-CU81-CU82-CU83-CU84-CU85-CU86-CU87-CU88-CU89-CU90-CU91-CU92-CU93-CU94-CU95-CU96-CU97-CU98-CU99-CU100-CU101-CU102-CU103-CU104-CU105-CU106-CU107-CU108-CU109-CU110-CU111-CU112-CU113-CU114-CU115-CU116-CU117-CU118-CU119-CU120-CU121-CU122&gt;CV68,CV68,CV67-CU70-CU71-CU72-CU73-CU74-CU75-CU76-CU77-CU78-CU79-CU80-CU81-CU82-CU83-CU84-CU85-CU86-CU87-CU88-CU89-CU90-CU91-CU92-CU93-CU94-CU95-CU96-CU97-CU98-CU99-CU100-CU101-CU102-CU103-CU104-CU105-CU106-CU107-CU108-CU109-CU110-CU111-CU112-CU113-CU114-CU115-CU116-CU117-CU118-CU119-CU120-CU121-CU122))</f>
        <v>#VALUE!</v>
      </c>
      <c r="CV123" s="305" t="e">
        <f>IF(CU123=0,0,SUM(CU124:$CU$170))</f>
        <v>#VALUE!</v>
      </c>
      <c r="CW123" s="305" t="e">
        <f t="shared" si="15"/>
        <v>#VALUE!</v>
      </c>
      <c r="CX123" s="308"/>
      <c r="CY123" s="306">
        <f t="shared" si="23"/>
        <v>53</v>
      </c>
      <c r="CZ123" s="304" t="e">
        <f>IF(DC67-CZ70-CZ71-CZ72-CZ73-CZ74-CZ75-CZ76-CZ77-CZ78-CZ79-CZ80-CZ81-CZ82-CZ83-CZ84-CZ85-CZ86-CZ87-CZ88-CZ89-CZ90-CZ91-CZ92-CZ93-CZ94-CZ95-CZ96-CZ97-CZ98-CZ99-CZ100-CZ101-CZ102-CZ103-CZ104-CZ105-CZ106-CZ107-CZ108-CZ109-CZ110-CZ111-CZ112-CZ113-CZ114-CZ115-CZ116-CZ117-CZ118-CZ119-CZ120-CZ121-CZ122&gt;DC68,DC68,DC67-CZ70-CZ71-CZ72-CZ73-CZ74-CZ75-CZ76-CZ77-CZ78-CZ79-CZ80-CZ81-CZ82-CZ83-CZ84-CZ85-CZ86-CZ87-CZ88-CZ89-CZ90-CZ91-CZ92-CZ93-CZ94-CZ95-CZ96-CZ97-CZ98-CZ99-CZ100-CZ101-CZ102-CZ103-CZ104-CZ105-CZ106-CZ107-CZ108-CZ109-CZ110-CZ111-CZ112-CZ113-CZ114-CZ115-CZ116-CZ117-CZ118-CZ119-CZ120-CZ121-CZ122)</f>
        <v>#VALUE!</v>
      </c>
      <c r="DA123" s="177">
        <f t="shared" si="11"/>
        <v>0</v>
      </c>
      <c r="DB123" s="302" t="e">
        <f t="shared" si="6"/>
        <v>#VALUE!</v>
      </c>
      <c r="DC123" s="302">
        <f t="shared" si="7"/>
        <v>1</v>
      </c>
      <c r="DD123" s="305" t="e">
        <f>IF(DC123=0,0,SUM(DB124:DB$170))</f>
        <v>#VALUE!</v>
      </c>
      <c r="DE123" s="177">
        <f t="shared" si="17"/>
        <v>0</v>
      </c>
      <c r="DF123" s="302" t="e">
        <f>IF(DB123&gt;0,0,IF(DG67-DF70-DF71-DF72-DF73-DF74-DF75-DF76-DF77-DF78-DF79-DF80-DF81-DF82-DF83-DF84-DF85-DF86-DF87-DF88-DF89-DF90-DF91-DF92-DF93-DF94-DF95-DF96-DF97-DF98-DF99-DF100-DF101-DF102-DF103-DF104-DF105-DF106-DF107-DF108-DF109-DF110-DF111-DF112-DF113-DF114-DF115-DF116-DF117-DF118-DF119-DF120-DF121-DF122&gt;DG68,DG68,DG67-DF70-DF71-DF72-DF73-DF74-DF75-DF76-DF77-DF78-DF79-DF80-DF81-DF82-DF83-DF84-DF85-DF86-DF87-DF88-DF89-DF90-DF91-DF92-DF93-DF94-DF95-DF96-DF97-DF98-DF99-DF100-DF101-DF102-DF103-DF104-DF105-DF106-DF107-DF108-DF109-DF110-DF111-DF112-DF113-DF114-DF115-DF116-DF117-DF118-DF119-DF120-DF121-DF122))</f>
        <v>#VALUE!</v>
      </c>
      <c r="DG123" s="305" t="e">
        <f>IF(DF123=0,0,SUM(DF124:$DF$170))</f>
        <v>#VALUE!</v>
      </c>
      <c r="DH123" s="305" t="e">
        <f t="shared" si="18"/>
        <v>#VALUE!</v>
      </c>
    </row>
    <row r="124" spans="1:112" s="301" customFormat="1" ht="17.100000000000001" customHeight="1" x14ac:dyDescent="0.15">
      <c r="A124" s="182"/>
      <c r="B124" s="182"/>
      <c r="C124" s="182"/>
      <c r="D124" s="182"/>
      <c r="E124" s="182"/>
      <c r="F124" s="182"/>
      <c r="G124" s="182"/>
      <c r="H124" s="182"/>
      <c r="I124" s="182"/>
      <c r="J124" s="182"/>
      <c r="K124" s="182"/>
      <c r="L124" s="182"/>
      <c r="M124" s="182"/>
      <c r="N124" s="182"/>
      <c r="O124" s="182"/>
      <c r="P124" s="182"/>
      <c r="Q124" s="182"/>
      <c r="R124" s="182"/>
      <c r="S124" s="182"/>
      <c r="T124" s="182"/>
      <c r="U124" s="182"/>
      <c r="V124" s="182"/>
      <c r="W124" s="182"/>
      <c r="X124" s="182"/>
      <c r="Y124" s="182"/>
      <c r="Z124" s="182"/>
      <c r="AA124" s="182"/>
      <c r="AB124" s="182"/>
      <c r="AC124" s="182"/>
      <c r="AD124" s="182"/>
      <c r="AE124" s="182"/>
      <c r="AF124" s="182"/>
      <c r="AG124" s="182"/>
      <c r="AH124" s="182"/>
      <c r="AI124" s="182"/>
      <c r="AJ124" s="182"/>
      <c r="AK124" s="182"/>
      <c r="AL124" s="182"/>
      <c r="AM124" s="182"/>
      <c r="AN124" s="182"/>
      <c r="AO124" s="182"/>
      <c r="AP124" s="182"/>
      <c r="AQ124" s="182"/>
      <c r="AR124" s="182"/>
      <c r="AS124" s="182"/>
      <c r="AT124" s="182"/>
      <c r="AU124" s="182"/>
      <c r="AV124" s="182"/>
      <c r="AW124" s="182"/>
      <c r="AX124" s="182"/>
      <c r="AY124" s="182"/>
      <c r="AZ124" s="182"/>
      <c r="BA124" s="182"/>
      <c r="BB124" s="182"/>
      <c r="BC124" s="182"/>
      <c r="BD124" s="182"/>
      <c r="BE124" s="182"/>
      <c r="BF124" s="182"/>
      <c r="BG124" s="182"/>
      <c r="BH124" s="182"/>
      <c r="BI124" s="182"/>
      <c r="BJ124" s="182"/>
      <c r="BK124" s="182"/>
      <c r="BL124" s="182"/>
      <c r="BM124" s="182"/>
      <c r="BN124" s="182"/>
      <c r="BO124" s="182"/>
      <c r="BP124" s="182"/>
      <c r="BQ124" s="182"/>
      <c r="BR124" s="182"/>
      <c r="BS124" s="34"/>
      <c r="BT124" s="182"/>
      <c r="BU124" s="182"/>
      <c r="BV124" s="23">
        <v>58</v>
      </c>
      <c r="BW124" s="24">
        <v>1.7999999999999999E-2</v>
      </c>
      <c r="BX124" s="24">
        <v>1.7999999999999999E-2</v>
      </c>
      <c r="BY124" s="308"/>
      <c r="BZ124" s="306">
        <f t="shared" si="20"/>
        <v>54</v>
      </c>
      <c r="CA124" s="304" t="e">
        <f>IF(CD67-CA70-CA71-CA72-CA73-CA74-CA75-CA76-CA77-CA78-CA79-CA80-CA81-CA82-CA83-CA84-CA85-CA86-CA87-CA88-CA89-CA90-CA91-CA92-CA93-CA94-CA95-CA96-CA97-CA98-CA99-CA100-CA101-CA102-CA103-CA104-CA105-CA106-CA107-CA108-CA109-CA110-CA111-CA112-CA113-CA114-CA115-CA116-CA117-CA118-CA119-CA120-CA121-CA122-CA123&gt;CD68,CD68,CD67-CA70-CA71-CA72-CA73-CA74-CA75-CA76-CA77-CA78-CA79-CA80-CA81-CA82-CA83-CA84-CA85-CA86-CA87-CA88-CA89-CA90-CA91-CA92-CA93-CA94-CA95-CA96-CA97-CA98-CA99-CA100-CA101-CA102-CA103-CA104-CA105-CA106-CA107-CA108-CA109-CA110-CA111-CA112-CA113-CA114-CA115-CA116-CA117-CA118-CA119-CA120-CA121-CA122-CA123)</f>
        <v>#VALUE!</v>
      </c>
      <c r="CB124" s="307">
        <f t="shared" si="8"/>
        <v>0</v>
      </c>
      <c r="CC124" s="302" t="e">
        <f t="shared" si="0"/>
        <v>#VALUE!</v>
      </c>
      <c r="CD124" s="302">
        <f t="shared" si="1"/>
        <v>1</v>
      </c>
      <c r="CE124" s="302" t="e">
        <f>IF(CD124=0,0,SUM(CC125:$CC$170))</f>
        <v>#VALUE!</v>
      </c>
      <c r="CF124" s="47"/>
      <c r="CG124" s="306">
        <f t="shared" si="21"/>
        <v>54</v>
      </c>
      <c r="CH124" s="304" t="e">
        <f>IF(CK67-CH70-CH71-CH72-CH73-CH74-CH75-CH76-CH77-CH78-CH79-CH80-CH81-CH82-CH83-CH84-CH85-CH86-CH87-CH88-CH89-CH90-CH91-CH92-CH93-CH94-CH95-CH96-CH97-CH98-CH99-CH100-CH101-CH102-CH103-CH104-CH105-CH106-CH107-CH108-CH109-CH110-CH111-CH112-CH113-CH114-CH115-CH116-CH117-CH118-CH119-CH120-CH121-CH122-CH123&gt;CK68,CK68,CK67-CH70-CH71-CH72-CH73-CH74-CH75-CH76-CH77-CH78-CH79-CH80-CH81-CH82-CH83-CH84-CH85-CH86-CH87-CH88-CH89-CH90-CH91-CH92-CH93-CH94-CH95-CH96-CH97-CH98-CH99-CH100-CH101-CH102-CH103-CH104-CH105-CH106-CH107-CH108-CH109-CH110-CH111-CH112-CH113-CH114-CH115-CH116-CH117-CH118-CH119-CH120-CH121-CH122-CH123)</f>
        <v>#VALUE!</v>
      </c>
      <c r="CI124" s="307">
        <f t="shared" si="9"/>
        <v>0</v>
      </c>
      <c r="CJ124" s="302" t="e">
        <f t="shared" si="2"/>
        <v>#VALUE!</v>
      </c>
      <c r="CK124" s="302">
        <f t="shared" si="3"/>
        <v>1</v>
      </c>
      <c r="CL124" s="302" t="e">
        <f>IF(CK124=0,0,SUM(CJ125:CJ$170))</f>
        <v>#VALUE!</v>
      </c>
      <c r="CM124" s="47"/>
      <c r="CN124" s="306">
        <f t="shared" si="22"/>
        <v>54</v>
      </c>
      <c r="CO124" s="304" t="e">
        <f>IF(CR67-CO70-CO71-CO72-CO73-CO74-CO75-CO76-CO77-CO78-CO79-CO80-CO81-CO82-CO83-CO84-CO85-CO86-CO87-CO88-CO89-CO90-CO91-CO92-CO93-CO94-CO95-CO96-CO97-CO98-CO99-CO100-CO101-CO102-CO103-CO104-CO105-CO106-CO107-CO108-CO109-CO110-CO111-CO112-CO113-CO114-CO115-CO116-CO117-CO118-CO119-CO120-CO121-CO122-CO123&gt;CR68,CR68,CR67-CO70-CO71-CO72-CO73-CO74-CO75-CO76-CO77-CO78-CO79-CO80-CO81-CO82-CO83-CO84-CO85-CO86-CO87-CO88-CO89-CO90-CO91-CO92-CO93-CO94-CO95-CO96-CO97-CO98-CO99-CO100-CO101-CO102-CO103-CO104-CO105-CO106-CO107-CO108-CO109-CO110-CO111-CO112-CO113-CO114-CO115-CO116-CO117-CO118-CO119-CO120-CO121-CO122-CO123)</f>
        <v>#VALUE!</v>
      </c>
      <c r="CP124" s="177">
        <f t="shared" si="10"/>
        <v>0</v>
      </c>
      <c r="CQ124" s="302" t="e">
        <f t="shared" si="4"/>
        <v>#VALUE!</v>
      </c>
      <c r="CR124" s="302">
        <f t="shared" si="5"/>
        <v>1</v>
      </c>
      <c r="CS124" s="305" t="e">
        <f>IF(CR124=0,0,SUM(CQ125:CQ$170))</f>
        <v>#VALUE!</v>
      </c>
      <c r="CT124" s="177">
        <f t="shared" si="14"/>
        <v>0</v>
      </c>
      <c r="CU124" s="302" t="e">
        <f>IF(CQ124&gt;0,0,IF(CV67-CU70-CU71-CU72-CU73-CU74-CU75-CU76-CU77-CU78-CU79-CU80-CU81-CU82-CU83-CU84-CU85-CU86-CU87-CU88-CU89-CU90-CU91-CU92-CU93-CU94-CU95-CU96-CU97-CU98-CU99-CU100-CU101-CU102-CU103-CU104-CU105-CU106-CU107-CU108-CU109-CU110-CU111-CU112-CU113-CU114-CU115-CU116-CU117-CU118-CU119-CU120-CU121-CU122-CU123&gt;CV68,CV68,CV67-CU70-CU71-CU72-CU73-CU74-CU75-CU76-CU77-CU78-CU79-CU80-CU81-CU82-CU83-CU84-CU85-CU86-CU87-CU88-CU89-CU90-CU91-CU92-CU93-CU94-CU95-CU96-CU97-CU98-CU99-CU100-CU101-CU102-CU103-CU104-CU105-CU106-CU107-CU108-CU109-CU110-CU111-CU112-CU113-CU114-CU115-CU116-CU117-CU118-CU119-CU120-CU121-CU122-CU123))</f>
        <v>#VALUE!</v>
      </c>
      <c r="CV124" s="305" t="e">
        <f>IF(CU124=0,0,SUM(CU125:$CU$170))</f>
        <v>#VALUE!</v>
      </c>
      <c r="CW124" s="305" t="e">
        <f t="shared" si="15"/>
        <v>#VALUE!</v>
      </c>
      <c r="CX124" s="308"/>
      <c r="CY124" s="306">
        <f t="shared" si="23"/>
        <v>54</v>
      </c>
      <c r="CZ124" s="304" t="e">
        <f>IF(DC67-CZ70-CZ71-CZ72-CZ73-CZ74-CZ75-CZ76-CZ77-CZ78-CZ79-CZ80-CZ81-CZ82-CZ83-CZ84-CZ85-CZ86-CZ87-CZ88-CZ89-CZ90-CZ91-CZ92-CZ93-CZ94-CZ95-CZ96-CZ97-CZ98-CZ99-CZ100-CZ101-CZ102-CZ103-CZ104-CZ105-CZ106-CZ107-CZ108-CZ109-CZ110-CZ111-CZ112-CZ113-CZ114-CZ115-CZ116-CZ117-CZ118-CZ119-CZ120-CZ121-CZ122-CZ123&gt;DC68,DC68,DC67-CZ70-CZ71-CZ72-CZ73-CZ74-CZ75-CZ76-CZ77-CZ78-CZ79-CZ80-CZ81-CZ82-CZ83-CZ84-CZ85-CZ86-CZ87-CZ88-CZ89-CZ90-CZ91-CZ92-CZ93-CZ94-CZ95-CZ96-CZ97-CZ98-CZ99-CZ100-CZ101-CZ102-CZ103-CZ104-CZ105-CZ106-CZ107-CZ108-CZ109-CZ110-CZ111-CZ112-CZ113-CZ114-CZ115-CZ116-CZ117-CZ118-CZ119-CZ120-CZ121-CZ122-CZ123)</f>
        <v>#VALUE!</v>
      </c>
      <c r="DA124" s="177">
        <f t="shared" si="11"/>
        <v>0</v>
      </c>
      <c r="DB124" s="302" t="e">
        <f t="shared" si="6"/>
        <v>#VALUE!</v>
      </c>
      <c r="DC124" s="302">
        <f t="shared" si="7"/>
        <v>1</v>
      </c>
      <c r="DD124" s="305" t="e">
        <f>IF(DC124=0,0,SUM(DB125:DB$170))</f>
        <v>#VALUE!</v>
      </c>
      <c r="DE124" s="177">
        <f t="shared" si="17"/>
        <v>0</v>
      </c>
      <c r="DF124" s="302" t="e">
        <f>IF(DB124&gt;0,0,IF(DG67-DF70-DF71-DF72-DF73-DF74-DF75-DF76-DF77-DF78-DF79-DF80-DF81-DF82-DF83-DF84-DF85-DF86-DF87-DF88-DF89-DF90-DF91-DF92-DF93-DF94-DF95-DF96-DF97-DF98-DF99-DF100-DF101-DF102-DF103-DF104-DF105-DF106-DF107-DF108-DF109-DF110-DF111-DF112-DF113-DF114-DF115-DF116-DF117-DF118-DF119-DF120-DF121-DF122-DF123&gt;DG68,DG68,DG67-DF70-DF71-DF72-DF73-DF74-DF75-DF76-DF77-DF78-DF79-DF80-DF81-DF82-DF83-DF84-DF85-DF86-DF87-DF88-DF89-DF90-DF91-DF92-DF93-DF94-DF95-DF96-DF97-DF98-DF99-DF100-DF101-DF102-DF103-DF104-DF105-DF106-DF107-DF108-DF109-DF110-DF111-DF112-DF113-DF114-DF115-DF116-DF117-DF118-DF119-DF120-DF121-DF122-DF123))</f>
        <v>#VALUE!</v>
      </c>
      <c r="DG124" s="305" t="e">
        <f>IF(DF124=0,0,SUM(DF125:$DF$170))</f>
        <v>#VALUE!</v>
      </c>
      <c r="DH124" s="305" t="e">
        <f t="shared" si="18"/>
        <v>#VALUE!</v>
      </c>
    </row>
    <row r="125" spans="1:112" s="301" customFormat="1" ht="17.100000000000001" customHeight="1" x14ac:dyDescent="0.15">
      <c r="A125" s="182"/>
      <c r="B125" s="182"/>
      <c r="C125" s="182"/>
      <c r="D125" s="182"/>
      <c r="E125" s="182"/>
      <c r="F125" s="182"/>
      <c r="G125" s="182"/>
      <c r="H125" s="182"/>
      <c r="I125" s="182"/>
      <c r="J125" s="182"/>
      <c r="K125" s="182"/>
      <c r="L125" s="182"/>
      <c r="M125" s="182"/>
      <c r="N125" s="182"/>
      <c r="O125" s="182"/>
      <c r="P125" s="182"/>
      <c r="Q125" s="182"/>
      <c r="R125" s="182"/>
      <c r="S125" s="182"/>
      <c r="T125" s="182"/>
      <c r="U125" s="182"/>
      <c r="V125" s="182"/>
      <c r="W125" s="182"/>
      <c r="X125" s="182"/>
      <c r="Y125" s="182"/>
      <c r="Z125" s="182"/>
      <c r="AA125" s="182"/>
      <c r="AB125" s="182"/>
      <c r="AC125" s="182"/>
      <c r="AD125" s="182"/>
      <c r="AE125" s="182"/>
      <c r="AF125" s="182"/>
      <c r="AG125" s="182"/>
      <c r="AH125" s="182"/>
      <c r="AI125" s="182"/>
      <c r="AJ125" s="182"/>
      <c r="AK125" s="182"/>
      <c r="AL125" s="182"/>
      <c r="AM125" s="182"/>
      <c r="AN125" s="182"/>
      <c r="AO125" s="182"/>
      <c r="AP125" s="182"/>
      <c r="AQ125" s="182"/>
      <c r="AR125" s="182"/>
      <c r="AS125" s="182"/>
      <c r="AT125" s="182"/>
      <c r="AU125" s="182"/>
      <c r="AV125" s="182"/>
      <c r="AW125" s="182"/>
      <c r="AX125" s="182"/>
      <c r="AY125" s="182"/>
      <c r="AZ125" s="182"/>
      <c r="BA125" s="182"/>
      <c r="BB125" s="182"/>
      <c r="BC125" s="182"/>
      <c r="BD125" s="182"/>
      <c r="BE125" s="182"/>
      <c r="BF125" s="182"/>
      <c r="BG125" s="182"/>
      <c r="BH125" s="182"/>
      <c r="BI125" s="182"/>
      <c r="BJ125" s="182"/>
      <c r="BK125" s="182"/>
      <c r="BL125" s="182"/>
      <c r="BM125" s="182"/>
      <c r="BN125" s="182"/>
      <c r="BO125" s="182"/>
      <c r="BP125" s="182"/>
      <c r="BQ125" s="182"/>
      <c r="BR125" s="182"/>
      <c r="BS125" s="34"/>
      <c r="BT125" s="182"/>
      <c r="BU125" s="182"/>
      <c r="BV125" s="23">
        <v>59</v>
      </c>
      <c r="BW125" s="24">
        <v>1.7000000000000001E-2</v>
      </c>
      <c r="BX125" s="24">
        <v>1.7000000000000001E-2</v>
      </c>
      <c r="BY125" s="308"/>
      <c r="BZ125" s="306">
        <f t="shared" si="20"/>
        <v>55</v>
      </c>
      <c r="CA125" s="304" t="e">
        <f>IF(CD67-CA70-CA71-CA72-CA73-CA74-CA75-CA76-CA77-CA78-CA79-CA80-CA81-CA82-CA83-CA84-CA85-CA86-CA87-CA88-CA89-CA90-CA91-CA92-CA93-CA94-CA95-CA96-CA97-CA98-CA99-CA100-CA101-CA102-CA103-CA104-CA105-CA106-CA107-CA108-CA109-CA110-CA111-CA112-CA113-CA114-CA115-CA116-CA117-CA118-CA119-CA120-CA121-CA122-CA123-CA124&gt;CD68,CD68,CD67-CA70-CA71-CA72-CA73-CA74-CA75-CA76-CA77-CA78-CA79-CA80-CA81-CA82-CA83-CA84-CA85-CA86-CA87-CA88-CA89-CA90-CA91-CA92-CA93-CA94-CA95-CA96-CA97-CA98-CA99-CA100-CA101-CA102-CA103-CA104-CA105-CA106-CA107-CA108-CA109-CA110-CA111-CA112-CA113-CA114-CA115-CA116-CA117-CA118-CA119-CA120-CA121-CA122-CA123-CA124)</f>
        <v>#VALUE!</v>
      </c>
      <c r="CB125" s="307">
        <f t="shared" si="8"/>
        <v>0</v>
      </c>
      <c r="CC125" s="302" t="e">
        <f t="shared" si="0"/>
        <v>#VALUE!</v>
      </c>
      <c r="CD125" s="302">
        <f t="shared" si="1"/>
        <v>1</v>
      </c>
      <c r="CE125" s="302" t="e">
        <f>IF(CD125=0,0,SUM(CC126:$CC$170))</f>
        <v>#VALUE!</v>
      </c>
      <c r="CF125" s="47"/>
      <c r="CG125" s="306">
        <f t="shared" si="21"/>
        <v>55</v>
      </c>
      <c r="CH125" s="304" t="e">
        <f>IF(CK67-CH70-CH71-CH72-CH73-CH74-CH75-CH76-CH77-CH78-CH79-CH80-CH81-CH82-CH83-CH84-CH85-CH86-CH87-CH88-CH89-CH90-CH91-CH92-CH93-CH94-CH95-CH96-CH97-CH98-CH99-CH100-CH101-CH102-CH103-CH104-CH105-CH106-CH107-CH108-CH109-CH110-CH111-CH112-CH113-CH114-CH115-CH116-CH117-CH118-CH119-CH120-CH121-CH122-CH123-CH124&gt;CK68,CK68,CK67-CH70-CH71-CH72-CH73-CH74-CH75-CH76-CH77-CH78-CH79-CH80-CH81-CH82-CH83-CH84-CH85-CH86-CH87-CH88-CH89-CH90-CH91-CH92-CH93-CH94-CH95-CH96-CH97-CH98-CH99-CH100-CH101-CH102-CH103-CH104-CH105-CH106-CH107-CH108-CH109-CH110-CH111-CH112-CH113-CH114-CH115-CH116-CH117-CH118-CH119-CH120-CH121-CH122-CH123-CH124)</f>
        <v>#VALUE!</v>
      </c>
      <c r="CI125" s="307">
        <f t="shared" si="9"/>
        <v>0</v>
      </c>
      <c r="CJ125" s="302" t="e">
        <f t="shared" si="2"/>
        <v>#VALUE!</v>
      </c>
      <c r="CK125" s="302">
        <f t="shared" si="3"/>
        <v>1</v>
      </c>
      <c r="CL125" s="302" t="e">
        <f>IF(CK125=0,0,SUM(CJ126:CJ$170))</f>
        <v>#VALUE!</v>
      </c>
      <c r="CM125" s="47"/>
      <c r="CN125" s="306">
        <f t="shared" si="22"/>
        <v>55</v>
      </c>
      <c r="CO125" s="304" t="e">
        <f>IF(CR67-CO70-CO71-CO72-CO73-CO74-CO75-CO76-CO77-CO78-CO79-CO80-CO81-CO82-CO83-CO84-CO85-CO86-CO87-CO88-CO89-CO90-CO91-CO92-CO93-CO94-CO95-CO96-CO97-CO98-CO99-CO100-CO101-CO102-CO103-CO104-CO105-CO106-CO107-CO108-CO109-CO110-CO111-CO112-CO113-CO114-CO115-CO116-CO117-CO118-CO119-CO120-CO121-CO122-CO123-CO124&gt;CR68,CR68,CR67-CO70-CO71-CO72-CO73-CO74-CO75-CO76-CO77-CO78-CO79-CO80-CO81-CO82-CO83-CO84-CO85-CO86-CO87-CO88-CO89-CO90-CO91-CO92-CO93-CO94-CO95-CO96-CO97-CO98-CO99-CO100-CO101-CO102-CO103-CO104-CO105-CO106-CO107-CO108-CO109-CO110-CO111-CO112-CO113-CO114-CO115-CO116-CO117-CO118-CO119-CO120-CO121-CO122-CO123-CO124)</f>
        <v>#VALUE!</v>
      </c>
      <c r="CP125" s="177">
        <f t="shared" si="10"/>
        <v>0</v>
      </c>
      <c r="CQ125" s="302" t="e">
        <f t="shared" si="4"/>
        <v>#VALUE!</v>
      </c>
      <c r="CR125" s="302">
        <f t="shared" si="5"/>
        <v>1</v>
      </c>
      <c r="CS125" s="305" t="e">
        <f>IF(CR125=0,0,SUM(CQ126:CQ$170))</f>
        <v>#VALUE!</v>
      </c>
      <c r="CT125" s="177">
        <f t="shared" si="14"/>
        <v>0</v>
      </c>
      <c r="CU125" s="302" t="e">
        <f>IF(CQ125&gt;0,0,IF(CV67-CU70-CU71-CU72-CU73-CU74-CU75-CU76-CU77-CU78-CU79-CU80-CU81-CU82-CU83-CU84-CU85-CU86-CU87-CU88-CU89-CU90-CU91-CU92-CU93-CU94-CU95-CU96-CU97-CU98-CU99-CU100-CU101-CU102-CU103-CU104-CU105-CU106-CU107-CU108-CU109-CU110-CU111-CU112-CU113-CU114-CU115-CU116-CU117-CU118-CU119-CU120-CU121-CU122-CU123-CU124&gt;CV68,CV68,CV67-CU70-CU71-CU72-CU73-CU74-CU75-CU76-CU77-CU78-CU79-CU80-CU81-CU82-CU83-CU84-CU85-CU86-CU87-CU88-CU89-CU90-CU91-CU92-CU93-CU94-CU95-CU96-CU97-CU98-CU99-CU100-CU101-CU102-CU103-CU104-CU105-CU106-CU107-CU108-CU109-CU110-CU111-CU112-CU113-CU114-CU115-CU116-CU117-CU118-CU119-CU120-CU121-CU122-CU123-CU124))</f>
        <v>#VALUE!</v>
      </c>
      <c r="CV125" s="305" t="e">
        <f>IF(CU125=0,0,SUM(CU126:$CU$170))</f>
        <v>#VALUE!</v>
      </c>
      <c r="CW125" s="305" t="e">
        <f t="shared" si="15"/>
        <v>#VALUE!</v>
      </c>
      <c r="CX125" s="308"/>
      <c r="CY125" s="306">
        <f t="shared" si="23"/>
        <v>55</v>
      </c>
      <c r="CZ125" s="304" t="e">
        <f>IF(DC67-CZ70-CZ71-CZ72-CZ73-CZ74-CZ75-CZ76-CZ77-CZ78-CZ79-CZ80-CZ81-CZ82-CZ83-CZ84-CZ85-CZ86-CZ87-CZ88-CZ89-CZ90-CZ91-CZ92-CZ93-CZ94-CZ95-CZ96-CZ97-CZ98-CZ99-CZ100-CZ101-CZ102-CZ103-CZ104-CZ105-CZ106-CZ107-CZ108-CZ109-CZ110-CZ111-CZ112-CZ113-CZ114-CZ115-CZ116-CZ117-CZ118-CZ119-CZ120-CZ121-CZ122-CZ123-CZ124&gt;DC68,DC68,DC67-CZ70-CZ71-CZ72-CZ73-CZ74-CZ75-CZ76-CZ77-CZ78-CZ79-CZ80-CZ81-CZ82-CZ83-CZ84-CZ85-CZ86-CZ87-CZ88-CZ89-CZ90-CZ91-CZ92-CZ93-CZ94-CZ95-CZ96-CZ97-CZ98-CZ99-CZ100-CZ101-CZ102-CZ103-CZ104-CZ105-CZ106-CZ107-CZ108-CZ109-CZ110-CZ111-CZ112-CZ113-CZ114-CZ115-CZ116-CZ117-CZ118-CZ119-CZ120-CZ121-CZ122-CZ123-CZ124)</f>
        <v>#VALUE!</v>
      </c>
      <c r="DA125" s="177">
        <f t="shared" si="11"/>
        <v>0</v>
      </c>
      <c r="DB125" s="302" t="e">
        <f t="shared" si="6"/>
        <v>#VALUE!</v>
      </c>
      <c r="DC125" s="302">
        <f t="shared" si="7"/>
        <v>1</v>
      </c>
      <c r="DD125" s="305" t="e">
        <f>IF(DC125=0,0,SUM(DB126:DB$170))</f>
        <v>#VALUE!</v>
      </c>
      <c r="DE125" s="177">
        <f t="shared" si="17"/>
        <v>0</v>
      </c>
      <c r="DF125" s="302" t="e">
        <f>IF(DB125&gt;0,0,IF(DG67-DF70-DF71-DF72-DF73-DF74-DF75-DF76-DF77-DF78-DF79-DF80-DF81-DF82-DF83-DF84-DF85-DF86-DF87-DF88-DF89-DF90-DF91-DF92-DF93-DF94-DF95-DF96-DF97-DF98-DF99-DF100-DF101-DF102-DF103-DF104-DF105-DF106-DF107-DF108-DF109-DF110-DF111-DF112-DF113-DF114-DF115-DF116-DF117-DF118-DF119-DF120-DF121-DF122-DF123-DF124&gt;DG68,DG68,DG67-DF70-DF71-DF72-DF73-DF74-DF75-DF76-DF77-DF78-DF79-DF80-DF81-DF82-DF83-DF84-DF85-DF86-DF87-DF88-DF89-DF90-DF91-DF92-DF93-DF94-DF95-DF96-DF97-DF98-DF99-DF100-DF101-DF102-DF103-DF104-DF105-DF106-DF107-DF108-DF109-DF110-DF111-DF112-DF113-DF114-DF115-DF116-DF117-DF118-DF119-DF120-DF121-DF122-DF123-DF124))</f>
        <v>#VALUE!</v>
      </c>
      <c r="DG125" s="305" t="e">
        <f>IF(DF125=0,0,SUM(DF126:$DF$170))</f>
        <v>#VALUE!</v>
      </c>
      <c r="DH125" s="305" t="e">
        <f t="shared" si="18"/>
        <v>#VALUE!</v>
      </c>
    </row>
    <row r="126" spans="1:112" s="301" customFormat="1" ht="17.100000000000001" customHeight="1" x14ac:dyDescent="0.15">
      <c r="A126" s="182"/>
      <c r="B126" s="182"/>
      <c r="C126" s="182"/>
      <c r="D126" s="182"/>
      <c r="E126" s="182"/>
      <c r="F126" s="182"/>
      <c r="G126" s="182"/>
      <c r="H126" s="182"/>
      <c r="I126" s="182"/>
      <c r="J126" s="182"/>
      <c r="K126" s="182"/>
      <c r="L126" s="182"/>
      <c r="M126" s="182"/>
      <c r="N126" s="182"/>
      <c r="O126" s="182"/>
      <c r="P126" s="182"/>
      <c r="Q126" s="182"/>
      <c r="R126" s="182"/>
      <c r="S126" s="182"/>
      <c r="T126" s="182"/>
      <c r="U126" s="182"/>
      <c r="V126" s="182"/>
      <c r="W126" s="182"/>
      <c r="X126" s="182"/>
      <c r="Y126" s="182"/>
      <c r="Z126" s="182"/>
      <c r="AA126" s="182"/>
      <c r="AB126" s="182"/>
      <c r="AC126" s="182"/>
      <c r="AD126" s="182"/>
      <c r="AE126" s="182"/>
      <c r="AF126" s="182"/>
      <c r="AG126" s="182"/>
      <c r="AH126" s="182"/>
      <c r="AI126" s="182"/>
      <c r="AJ126" s="182"/>
      <c r="AK126" s="182"/>
      <c r="AL126" s="182"/>
      <c r="AM126" s="182"/>
      <c r="AN126" s="182"/>
      <c r="AO126" s="182"/>
      <c r="AP126" s="182"/>
      <c r="AQ126" s="182"/>
      <c r="AR126" s="182"/>
      <c r="AS126" s="182"/>
      <c r="AT126" s="182"/>
      <c r="AU126" s="182"/>
      <c r="AV126" s="182"/>
      <c r="AW126" s="182"/>
      <c r="AX126" s="182"/>
      <c r="AY126" s="182"/>
      <c r="AZ126" s="182"/>
      <c r="BA126" s="182"/>
      <c r="BB126" s="182"/>
      <c r="BC126" s="182"/>
      <c r="BD126" s="182"/>
      <c r="BE126" s="182"/>
      <c r="BF126" s="182"/>
      <c r="BG126" s="182"/>
      <c r="BH126" s="182"/>
      <c r="BI126" s="182"/>
      <c r="BJ126" s="182"/>
      <c r="BK126" s="182"/>
      <c r="BL126" s="182"/>
      <c r="BM126" s="182"/>
      <c r="BN126" s="182"/>
      <c r="BO126" s="182"/>
      <c r="BP126" s="182"/>
      <c r="BQ126" s="182"/>
      <c r="BR126" s="182"/>
      <c r="BS126" s="34"/>
      <c r="BT126" s="182"/>
      <c r="BU126" s="182"/>
      <c r="BV126" s="23">
        <v>60</v>
      </c>
      <c r="BW126" s="24">
        <v>1.7000000000000001E-2</v>
      </c>
      <c r="BX126" s="24">
        <v>1.7000000000000001E-2</v>
      </c>
      <c r="BY126" s="308"/>
      <c r="BZ126" s="306">
        <f t="shared" si="20"/>
        <v>56</v>
      </c>
      <c r="CA126" s="304" t="e">
        <f>IF(CD67-CA70-CA71-CA72-CA73-CA74-CA75-CA76-CA77-CA78-CA79-CA80-CA81-CA82-CA83-CA84-CA85-CA86-CA87-CA88-CA89-CA90-CA91-CA92-CA93-CA94-CA95-CA96-CA97-CA98-CA99-CA100-CA101-CA102-CA103-CA104-CA105-CA106-CA107-CA108-CA109-CA110-CA111-CA112-CA113-CA114-CA115-CA116-CA117-CA118-CA119-CA120-CA121-CA122-CA123-CA124-CA125&gt;CD68,CD68,CD67-CA70-CA71-CA72-CA73-CA74-CA75-CA76-CA77-CA78-CA79-CA80-CA81-CA82-CA83-CA84-CA85-CA86-CA87-CA88-CA89-CA90-CA91-CA92-CA93-CA94-CA95-CA96-CA97-CA98-CA99-CA100-CA101-CA102-CA103-CA104-CA105-CA106-CA107-CA108-CA109-CA110-CA111-CA112-CA113-CA114-CA115-CA116-CA117-CA118-CA119-CA120-CA121-CA122-CA123-CA124-CA125)</f>
        <v>#VALUE!</v>
      </c>
      <c r="CB126" s="307">
        <f t="shared" si="8"/>
        <v>0</v>
      </c>
      <c r="CC126" s="302" t="e">
        <f t="shared" si="0"/>
        <v>#VALUE!</v>
      </c>
      <c r="CD126" s="302">
        <f t="shared" si="1"/>
        <v>1</v>
      </c>
      <c r="CE126" s="302" t="e">
        <f>IF(CD126=0,0,SUM(CC127:$CC$170))</f>
        <v>#VALUE!</v>
      </c>
      <c r="CF126" s="47"/>
      <c r="CG126" s="306">
        <f t="shared" si="21"/>
        <v>56</v>
      </c>
      <c r="CH126" s="304" t="e">
        <f>IF(CK67-CH70-CH71-CH72-CH73-CH74-CH75-CH76-CH77-CH78-CH79-CH80-CH81-CH82-CH83-CH84-CH85-CH86-CH87-CH88-CH89-CH90-CH91-CH92-CH93-CH94-CH95-CH96-CH97-CH98-CH99-CH100-CH101-CH102-CH103-CH104-CH105-CH106-CH107-CH108-CH109-CH110-CH111-CH112-CH113-CH114-CH115-CH116-CH117-CH118-CH119-CH120-CH121-CH122-CH123-CH124-CH125&gt;CK68,CK68,CK67-CH70-CH71-CH72-CH73-CH74-CH75-CH76-CH77-CH78-CH79-CH80-CH81-CH82-CH83-CH84-CH85-CH86-CH87-CH88-CH89-CH90-CH91-CH92-CH93-CH94-CH95-CH96-CH97-CH98-CH99-CH100-CH101-CH102-CH103-CH104-CH105-CH106-CH107-CH108-CH109-CH110-CH111-CH112-CH113-CH114-CH115-CH116-CH117-CH118-CH119-CH120-CH121-CH122-CH123-CH124-CH125)</f>
        <v>#VALUE!</v>
      </c>
      <c r="CI126" s="307">
        <f t="shared" si="9"/>
        <v>0</v>
      </c>
      <c r="CJ126" s="302" t="e">
        <f t="shared" si="2"/>
        <v>#VALUE!</v>
      </c>
      <c r="CK126" s="302">
        <f t="shared" si="3"/>
        <v>1</v>
      </c>
      <c r="CL126" s="302" t="e">
        <f>IF(CK126=0,0,SUM(CJ127:CJ$170))</f>
        <v>#VALUE!</v>
      </c>
      <c r="CM126" s="47"/>
      <c r="CN126" s="306">
        <f t="shared" si="22"/>
        <v>56</v>
      </c>
      <c r="CO126" s="304" t="e">
        <f>IF(CR67-CO70-CO71-CO72-CO73-CO74-CO75-CO76-CO77-CO78-CO79-CO80-CO81-CO82-CO83-CO84-CO85-CO86-CO87-CO88-CO89-CO90-CO91-CO92-CO93-CO94-CO95-CO96-CO97-CO98-CO99-CO100-CO101-CO102-CO103-CO104-CO105-CO106-CO107-CO108-CO109-CO110-CO111-CO112-CO113-CO114-CO115-CO116-CO117-CO118-CO119-CO120-CO121-CO122-CO123-CO124-CO125&gt;CR68,CR68,CR67-CO70-CO71-CO72-CO73-CO74-CO75-CO76-CO77-CO78-CO79-CO80-CO81-CO82-CO83-CO84-CO85-CO86-CO87-CO88-CO89-CO90-CO91-CO92-CO93-CO94-CO95-CO96-CO97-CO98-CO99-CO100-CO101-CO102-CO103-CO104-CO105-CO106-CO107-CO108-CO109-CO110-CO111-CO112-CO113-CO114-CO115-CO116-CO117-CO118-CO119-CO120-CO121-CO122-CO123-CO124-CO125)</f>
        <v>#VALUE!</v>
      </c>
      <c r="CP126" s="177">
        <f t="shared" si="10"/>
        <v>0</v>
      </c>
      <c r="CQ126" s="302" t="e">
        <f t="shared" si="4"/>
        <v>#VALUE!</v>
      </c>
      <c r="CR126" s="302">
        <f t="shared" si="5"/>
        <v>1</v>
      </c>
      <c r="CS126" s="305" t="e">
        <f>IF(CR126=0,0,SUM(CQ127:CQ$170))</f>
        <v>#VALUE!</v>
      </c>
      <c r="CT126" s="177">
        <f t="shared" si="14"/>
        <v>0</v>
      </c>
      <c r="CU126" s="302" t="e">
        <f>IF(CQ126&gt;0,0,IF(CV67-CU70-CU71-CU72-CU73-CU74-CU75-CU76-CU77-CU78-CU79-CU80-CU81-CU82-CU83-CU84-CU85-CU86-CU87-CU88-CU89-CU90-CU91-CU92-CU93-CU94-CU95-CU96-CU97-CU98-CU99-CU100-CU101-CU102-CU103-CU104-CU105-CU106-CU107-CU108-CU109-CU110-CU111-CU112-CU113-CU114-CU115-CU116-CU117-CU118-CU119-CU120-CU121-CU122-CU123-CU124-CU125&gt;CV68,CV68,CV67-CU70-CU71-CU72-CU73-CU74-CU75-CU76-CU77-CU78-CU79-CU80-CU81-CU82-CU83-CU84-CU85-CU86-CU87-CU88-CU89-CU90-CU91-CU92-CU93-CU94-CU95-CU96-CU97-CU98-CU99-CU100-CU101-CU102-CU103-CU104-CU105-CU106-CU107-CU108-CU109-CU110-CU111-CU112-CU113-CU114-CU115-CU116-CU117-CU118-CU119-CU120-CU121-CU122-CU123-CU124-CU125))</f>
        <v>#VALUE!</v>
      </c>
      <c r="CV126" s="305" t="e">
        <f>IF(CU126=0,0,SUM(CU127:$CU$170))</f>
        <v>#VALUE!</v>
      </c>
      <c r="CW126" s="305" t="e">
        <f t="shared" si="15"/>
        <v>#VALUE!</v>
      </c>
      <c r="CX126" s="308"/>
      <c r="CY126" s="306">
        <f t="shared" si="23"/>
        <v>56</v>
      </c>
      <c r="CZ126" s="304" t="e">
        <f>IF(DC67-CZ70-CZ71-CZ72-CZ73-CZ74-CZ75-CZ76-CZ77-CZ78-CZ79-CZ80-CZ81-CZ82-CZ83-CZ84-CZ85-CZ86-CZ87-CZ88-CZ89-CZ90-CZ91-CZ92-CZ93-CZ94-CZ95-CZ96-CZ97-CZ98-CZ99-CZ100-CZ101-CZ102-CZ103-CZ104-CZ105-CZ106-CZ107-CZ108-CZ109-CZ110-CZ111-CZ112-CZ113-CZ114-CZ115-CZ116-CZ117-CZ118-CZ119-CZ120-CZ121-CZ122-CZ123-CZ124-CZ125&gt;DC68,DC68,DC67-CZ70-CZ71-CZ72-CZ73-CZ74-CZ75-CZ76-CZ77-CZ78-CZ79-CZ80-CZ81-CZ82-CZ83-CZ84-CZ85-CZ86-CZ87-CZ88-CZ89-CZ90-CZ91-CZ92-CZ93-CZ94-CZ95-CZ96-CZ97-CZ98-CZ99-CZ100-CZ101-CZ102-CZ103-CZ104-CZ105-CZ106-CZ107-CZ108-CZ109-CZ110-CZ111-CZ112-CZ113-CZ114-CZ115-CZ116-CZ117-CZ118-CZ119-CZ120-CZ121-CZ122-CZ123-CZ124-CZ125)</f>
        <v>#VALUE!</v>
      </c>
      <c r="DA126" s="177">
        <f t="shared" si="11"/>
        <v>0</v>
      </c>
      <c r="DB126" s="302" t="e">
        <f t="shared" si="6"/>
        <v>#VALUE!</v>
      </c>
      <c r="DC126" s="302">
        <f t="shared" si="7"/>
        <v>1</v>
      </c>
      <c r="DD126" s="305" t="e">
        <f>IF(DC126=0,0,SUM(DB127:DB$170))</f>
        <v>#VALUE!</v>
      </c>
      <c r="DE126" s="177">
        <f t="shared" si="17"/>
        <v>0</v>
      </c>
      <c r="DF126" s="302" t="e">
        <f>IF(DB126&gt;0,0,IF(DG67-DF70-DF71-DF72-DF73-DF74-DF75-DF76-DF77-DF78-DF79-DF80-DF81-DF82-DF83-DF84-DF85-DF86-DF87-DF88-DF89-DF90-DF91-DF92-DF93-DF94-DF95-DF96-DF97-DF98-DF99-DF100-DF101-DF102-DF103-DF104-DF105-DF106-DF107-DF108-DF109-DF110-DF111-DF112-DF113-DF114-DF115-DF116-DF117-DF118-DF119-DF120-DF121-DF122-DF123-DF124-DF125&gt;DG68,DG68,DG67-DF70-DF71-DF72-DF73-DF74-DF75-DF76-DF77-DF78-DF79-DF80-DF81-DF82-DF83-DF84-DF85-DF86-DF87-DF88-DF89-DF90-DF91-DF92-DF93-DF94-DF95-DF96-DF97-DF98-DF99-DF100-DF101-DF102-DF103-DF104-DF105-DF106-DF107-DF108-DF109-DF110-DF111-DF112-DF113-DF114-DF115-DF116-DF117-DF118-DF119-DF120-DF121-DF122-DF123-DF124-DF125))</f>
        <v>#VALUE!</v>
      </c>
      <c r="DG126" s="305" t="e">
        <f>IF(DF126=0,0,SUM(DF127:$DF$170))</f>
        <v>#VALUE!</v>
      </c>
      <c r="DH126" s="305" t="e">
        <f t="shared" si="18"/>
        <v>#VALUE!</v>
      </c>
    </row>
    <row r="127" spans="1:112" s="301" customFormat="1" ht="17.100000000000001" customHeight="1" x14ac:dyDescent="0.15">
      <c r="A127" s="182"/>
      <c r="B127" s="182"/>
      <c r="C127" s="182"/>
      <c r="D127" s="182"/>
      <c r="E127" s="182"/>
      <c r="F127" s="182"/>
      <c r="G127" s="182"/>
      <c r="H127" s="182"/>
      <c r="I127" s="182"/>
      <c r="J127" s="182"/>
      <c r="K127" s="182"/>
      <c r="L127" s="182"/>
      <c r="M127" s="182"/>
      <c r="N127" s="182"/>
      <c r="O127" s="182"/>
      <c r="P127" s="182"/>
      <c r="Q127" s="182"/>
      <c r="R127" s="182"/>
      <c r="S127" s="182"/>
      <c r="T127" s="182"/>
      <c r="U127" s="182"/>
      <c r="V127" s="182"/>
      <c r="W127" s="182"/>
      <c r="X127" s="182"/>
      <c r="Y127" s="182"/>
      <c r="Z127" s="182"/>
      <c r="AA127" s="182"/>
      <c r="AB127" s="182"/>
      <c r="AC127" s="182"/>
      <c r="AD127" s="182"/>
      <c r="AE127" s="182"/>
      <c r="AF127" s="182"/>
      <c r="AG127" s="182"/>
      <c r="AH127" s="182"/>
      <c r="AI127" s="182"/>
      <c r="AJ127" s="182"/>
      <c r="AK127" s="182"/>
      <c r="AL127" s="182"/>
      <c r="AM127" s="182"/>
      <c r="AN127" s="182"/>
      <c r="AO127" s="182"/>
      <c r="AP127" s="182"/>
      <c r="AQ127" s="182"/>
      <c r="AR127" s="182"/>
      <c r="AS127" s="182"/>
      <c r="AT127" s="182"/>
      <c r="AU127" s="182"/>
      <c r="AV127" s="182"/>
      <c r="AW127" s="182"/>
      <c r="AX127" s="182"/>
      <c r="AY127" s="182"/>
      <c r="AZ127" s="182"/>
      <c r="BA127" s="182"/>
      <c r="BB127" s="182"/>
      <c r="BC127" s="182"/>
      <c r="BD127" s="182"/>
      <c r="BE127" s="182"/>
      <c r="BF127" s="182"/>
      <c r="BG127" s="182"/>
      <c r="BH127" s="182"/>
      <c r="BI127" s="182"/>
      <c r="BJ127" s="182"/>
      <c r="BK127" s="182"/>
      <c r="BL127" s="182"/>
      <c r="BM127" s="182"/>
      <c r="BN127" s="182"/>
      <c r="BO127" s="182"/>
      <c r="BP127" s="182"/>
      <c r="BQ127" s="182"/>
      <c r="BR127" s="182"/>
      <c r="BS127" s="34"/>
      <c r="BT127" s="182"/>
      <c r="BU127" s="182"/>
      <c r="BV127" s="23">
        <v>61</v>
      </c>
      <c r="BW127" s="24">
        <v>1.7000000000000001E-2</v>
      </c>
      <c r="BX127" s="24">
        <v>1.7000000000000001E-2</v>
      </c>
      <c r="BY127" s="308"/>
      <c r="BZ127" s="306">
        <f t="shared" si="20"/>
        <v>57</v>
      </c>
      <c r="CA127" s="304" t="e">
        <f>IF(CD67-CA70-CA71-CA72-CA73-CA74-CA75-CA76-CA77-CA78-CA79-CA80-CA81-CA82-CA83-CA84-CA85-CA86-CA87-CA88-CA89-CA90-CA91-CA92-CA93-CA94-CA95-CA96-CA97-CA98-CA99-CA100-CA101-CA102-CA103-CA104-CA105-CA106-CA107-CA108-CA109-CA110-CA111-CA112-CA113-CA114-CA115-CA116-CA117-CA118-CA119-CA120-CA121-CA122-CA123-CA124-CA125-CA126&gt;CD68,CD68,CD67-CA70-CA71-CA72-CA73-CA74-CA75-CA76-CA77-CA78-CA79-CA80-CA81-CA82-CA83-CA84-CA85-CA86-CA87-CA88-CA89-CA90-CA91-CA92-CA93-CA94-CA95-CA96-CA97-CA98-CA99-CA100-CA101-CA102-CA103-CA104-CA105-CA106-CA107-CA108-CA109-CA110-CA111-CA112-CA113-CA114-CA115-CA116-CA117-CA118-CA119-CA120-CA121-CA122-CA123-CA124-CA125-CA126)</f>
        <v>#VALUE!</v>
      </c>
      <c r="CB127" s="307">
        <f t="shared" si="8"/>
        <v>0</v>
      </c>
      <c r="CC127" s="302" t="e">
        <f t="shared" si="0"/>
        <v>#VALUE!</v>
      </c>
      <c r="CD127" s="302">
        <f t="shared" si="1"/>
        <v>1</v>
      </c>
      <c r="CE127" s="302" t="e">
        <f>IF(CD127=0,0,SUM(CC128:$CC$170))</f>
        <v>#VALUE!</v>
      </c>
      <c r="CF127" s="47"/>
      <c r="CG127" s="306">
        <f t="shared" si="21"/>
        <v>57</v>
      </c>
      <c r="CH127" s="304" t="e">
        <f>IF(CK67-CH70-CH71-CH72-CH73-CH74-CH75-CH76-CH77-CH78-CH79-CH80-CH81-CH82-CH83-CH84-CH85-CH86-CH87-CH88-CH89-CH90-CH91-CH92-CH93-CH94-CH95-CH96-CH97-CH98-CH99-CH100-CH101-CH102-CH103-CH104-CH105-CH106-CH107-CH108-CH109-CH110-CH111-CH112-CH113-CH114-CH115-CH116-CH117-CH118-CH119-CH120-CH121-CH122-CH123-CH124-CH125-CH126&gt;CK68,CK68,CK67-CH70-CH71-CH72-CH73-CH74-CH75-CH76-CH77-CH78-CH79-CH80-CH81-CH82-CH83-CH84-CH85-CH86-CH87-CH88-CH89-CH90-CH91-CH92-CH93-CH94-CH95-CH96-CH97-CH98-CH99-CH100-CH101-CH102-CH103-CH104-CH105-CH106-CH107-CH108-CH109-CH110-CH111-CH112-CH113-CH114-CH115-CH116-CH117-CH118-CH119-CH120-CH121-CH122-CH123-CH124-CH125-CH126)</f>
        <v>#VALUE!</v>
      </c>
      <c r="CI127" s="307">
        <f t="shared" si="9"/>
        <v>0</v>
      </c>
      <c r="CJ127" s="302" t="e">
        <f t="shared" si="2"/>
        <v>#VALUE!</v>
      </c>
      <c r="CK127" s="302">
        <f t="shared" si="3"/>
        <v>1</v>
      </c>
      <c r="CL127" s="302" t="e">
        <f>IF(CK127=0,0,SUM(CJ128:CJ$170))</f>
        <v>#VALUE!</v>
      </c>
      <c r="CM127" s="47"/>
      <c r="CN127" s="306">
        <f t="shared" si="22"/>
        <v>57</v>
      </c>
      <c r="CO127" s="304" t="e">
        <f>IF(CR67-CO70-CO71-CO72-CO73-CO74-CO75-CO76-CO77-CO78-CO79-CO80-CO81-CO82-CO83-CO84-CO85-CO86-CO87-CO88-CO89-CO90-CO91-CO92-CO93-CO94-CO95-CO96-CO97-CO98-CO99-CO100-CO101-CO102-CO103-CO104-CO105-CO106-CO107-CO108-CO109-CO110-CO111-CO112-CO113-CO114-CO115-CO116-CO117-CO118-CO119-CO120-CO121-CO122-CO123-CO124-CO125-CO126&gt;CR68,CR68,CR67-CO70-CO71-CO72-CO73-CO74-CO75-CO76-CO77-CO78-CO79-CO80-CO81-CO82-CO83-CO84-CO85-CO86-CO87-CO88-CO89-CO90-CO91-CO92-CO93-CO94-CO95-CO96-CO97-CO98-CO99-CO100-CO101-CO102-CO103-CO104-CO105-CO106-CO107-CO108-CO109-CO110-CO111-CO112-CO113-CO114-CO115-CO116-CO117-CO118-CO119-CO120-CO121-CO122-CO123-CO124-CO125-CO126)</f>
        <v>#VALUE!</v>
      </c>
      <c r="CP127" s="177">
        <f t="shared" si="10"/>
        <v>0</v>
      </c>
      <c r="CQ127" s="302" t="e">
        <f t="shared" si="4"/>
        <v>#VALUE!</v>
      </c>
      <c r="CR127" s="302">
        <f t="shared" si="5"/>
        <v>1</v>
      </c>
      <c r="CS127" s="305" t="e">
        <f>IF(CR127=0,0,SUM(CQ128:CQ$170))</f>
        <v>#VALUE!</v>
      </c>
      <c r="CT127" s="177">
        <f t="shared" si="14"/>
        <v>0</v>
      </c>
      <c r="CU127" s="302" t="e">
        <f>IF(CQ127&gt;0,0,IF(CV67-CU70-CU71-CU72-CU73-CU74-CU75-CU76-CU77-CU78-CU79-CU80-CU81-CU82-CU83-CU84-CU85-CU86-CU87-CU88-CU89-CU90-CU91-CU92-CU93-CU94-CU95-CU96-CU97-CU98-CU99-CU100-CU101-CU102-CU103-CU104-CU105-CU106-CU107-CU108-CU109-CU110-CU111-CU112-CU113-CU114-CU115-CU116-CU117-CU118-CU119-CU120-CU121-CU122-CU123-CU124-CU125-CU126&gt;CV68,CV68,CV67-CU70-CU71-CU72-CU73-CU74-CU75-CU76-CU77-CU78-CU79-CU80-CU81-CU82-CU83-CU84-CU85-CU86-CU87-CU88-CU89-CU90-CU91-CU92-CU93-CU94-CU95-CU96-CU97-CU98-CU99-CU100-CU101-CU102-CU103-CU104-CU105-CU106-CU107-CU108-CU109-CU110-CU111-CU112-CU113-CU114-CU115-CU116-CU117-CU118-CU119-CU120-CU121-CU122-CU123-CU124-CU125-CU126))</f>
        <v>#VALUE!</v>
      </c>
      <c r="CV127" s="305" t="e">
        <f>IF(CU127=0,0,SUM(CU128:$CU$170))</f>
        <v>#VALUE!</v>
      </c>
      <c r="CW127" s="305" t="e">
        <f t="shared" si="15"/>
        <v>#VALUE!</v>
      </c>
      <c r="CX127" s="308"/>
      <c r="CY127" s="306">
        <f t="shared" si="23"/>
        <v>57</v>
      </c>
      <c r="CZ127" s="304" t="e">
        <f>IF(DC67-CZ70-CZ71-CZ72-CZ73-CZ74-CZ75-CZ76-CZ77-CZ78-CZ79-CZ80-CZ81-CZ82-CZ83-CZ84-CZ85-CZ86-CZ87-CZ88-CZ89-CZ90-CZ91-CZ92-CZ93-CZ94-CZ95-CZ96-CZ97-CZ98-CZ99-CZ100-CZ101-CZ102-CZ103-CZ104-CZ105-CZ106-CZ107-CZ108-CZ109-CZ110-CZ111-CZ112-CZ113-CZ114-CZ115-CZ116-CZ117-CZ118-CZ119-CZ120-CZ121-CZ122-CZ123-CZ124-CZ125-CZ126&gt;DC68,DC68,DC67-CZ70-CZ71-CZ72-CZ73-CZ74-CZ75-CZ76-CZ77-CZ78-CZ79-CZ80-CZ81-CZ82-CZ83-CZ84-CZ85-CZ86-CZ87-CZ88-CZ89-CZ90-CZ91-CZ92-CZ93-CZ94-CZ95-CZ96-CZ97-CZ98-CZ99-CZ100-CZ101-CZ102-CZ103-CZ104-CZ105-CZ106-CZ107-CZ108-CZ109-CZ110-CZ111-CZ112-CZ113-CZ114-CZ115-CZ116-CZ117-CZ118-CZ119-CZ120-CZ121-CZ122-CZ123-CZ124-CZ125-CZ126)</f>
        <v>#VALUE!</v>
      </c>
      <c r="DA127" s="177">
        <f t="shared" si="11"/>
        <v>0</v>
      </c>
      <c r="DB127" s="302" t="e">
        <f t="shared" si="6"/>
        <v>#VALUE!</v>
      </c>
      <c r="DC127" s="302">
        <f t="shared" si="7"/>
        <v>1</v>
      </c>
      <c r="DD127" s="305" t="e">
        <f>IF(DC127=0,0,SUM(DB128:DB$170))</f>
        <v>#VALUE!</v>
      </c>
      <c r="DE127" s="177">
        <f t="shared" si="17"/>
        <v>0</v>
      </c>
      <c r="DF127" s="302" t="e">
        <f>IF(DB127&gt;0,0,IF(DG67-DF70-DF71-DF72-DF73-DF74-DF75-DF76-DF77-DF78-DF79-DF80-DF81-DF82-DF83-DF84-DF85-DF86-DF87-DF88-DF89-DF90-DF91-DF92-DF93-DF94-DF95-DF96-DF97-DF98-DF99-DF100-DF101-DF102-DF103-DF104-DF105-DF106-DF107-DF108-DF109-DF110-DF111-DF112-DF113-DF114-DF115-DF116-DF117-DF118-DF119-DF120-DF121-DF122-DF123-DF124-DF125-DF126&gt;DG68,DG68,DG67-DF70-DF71-DF72-DF73-DF74-DF75-DF76-DF77-DF78-DF79-DF80-DF81-DF82-DF83-DF84-DF85-DF86-DF87-DF88-DF89-DF90-DF91-DF92-DF93-DF94-DF95-DF96-DF97-DF98-DF99-DF100-DF101-DF102-DF103-DF104-DF105-DF106-DF107-DF108-DF109-DF110-DF111-DF112-DF113-DF114-DF115-DF116-DF117-DF118-DF119-DF120-DF121-DF122-DF123-DF124-DF125-DF126))</f>
        <v>#VALUE!</v>
      </c>
      <c r="DG127" s="305" t="e">
        <f>IF(DF127=0,0,SUM(DF128:$DF$170))</f>
        <v>#VALUE!</v>
      </c>
      <c r="DH127" s="305" t="e">
        <f t="shared" si="18"/>
        <v>#VALUE!</v>
      </c>
    </row>
    <row r="128" spans="1:112" s="301" customFormat="1" ht="17.100000000000001" customHeight="1" x14ac:dyDescent="0.15">
      <c r="A128" s="182"/>
      <c r="B128" s="182"/>
      <c r="C128" s="182"/>
      <c r="D128" s="182"/>
      <c r="E128" s="182"/>
      <c r="F128" s="182"/>
      <c r="G128" s="182"/>
      <c r="H128" s="182"/>
      <c r="I128" s="182"/>
      <c r="J128" s="182"/>
      <c r="K128" s="182"/>
      <c r="L128" s="182"/>
      <c r="M128" s="182"/>
      <c r="N128" s="182"/>
      <c r="O128" s="182"/>
      <c r="P128" s="182"/>
      <c r="Q128" s="182"/>
      <c r="R128" s="182"/>
      <c r="S128" s="182"/>
      <c r="T128" s="182"/>
      <c r="U128" s="182"/>
      <c r="V128" s="182"/>
      <c r="W128" s="182"/>
      <c r="X128" s="182"/>
      <c r="Y128" s="182"/>
      <c r="Z128" s="182"/>
      <c r="AA128" s="182"/>
      <c r="AB128" s="182"/>
      <c r="AC128" s="182"/>
      <c r="AD128" s="182"/>
      <c r="AE128" s="182"/>
      <c r="AF128" s="182"/>
      <c r="AG128" s="182"/>
      <c r="AH128" s="182"/>
      <c r="AI128" s="182"/>
      <c r="AJ128" s="182"/>
      <c r="AK128" s="182"/>
      <c r="AL128" s="182"/>
      <c r="AM128" s="182"/>
      <c r="AN128" s="182"/>
      <c r="AO128" s="182"/>
      <c r="AP128" s="182"/>
      <c r="AQ128" s="182"/>
      <c r="AR128" s="182"/>
      <c r="AS128" s="182"/>
      <c r="AT128" s="182"/>
      <c r="AU128" s="182"/>
      <c r="AV128" s="182"/>
      <c r="AW128" s="182"/>
      <c r="AX128" s="182"/>
      <c r="AY128" s="182"/>
      <c r="AZ128" s="182"/>
      <c r="BA128" s="182"/>
      <c r="BB128" s="182"/>
      <c r="BC128" s="182"/>
      <c r="BD128" s="182"/>
      <c r="BE128" s="182"/>
      <c r="BF128" s="182"/>
      <c r="BG128" s="182"/>
      <c r="BH128" s="182"/>
      <c r="BI128" s="182"/>
      <c r="BJ128" s="182"/>
      <c r="BK128" s="182"/>
      <c r="BL128" s="182"/>
      <c r="BM128" s="182"/>
      <c r="BN128" s="182"/>
      <c r="BO128" s="182"/>
      <c r="BP128" s="182"/>
      <c r="BQ128" s="182"/>
      <c r="BR128" s="182"/>
      <c r="BS128" s="34"/>
      <c r="BT128" s="182"/>
      <c r="BU128" s="182"/>
      <c r="BV128" s="23">
        <v>62</v>
      </c>
      <c r="BW128" s="24">
        <v>1.7000000000000001E-2</v>
      </c>
      <c r="BX128" s="24">
        <v>1.7000000000000001E-2</v>
      </c>
      <c r="BY128" s="308"/>
      <c r="BZ128" s="306">
        <f t="shared" si="20"/>
        <v>58</v>
      </c>
      <c r="CA128" s="304" t="e">
        <f>IF(CD67-CA70-CA71-CA72-CA73-CA74-CA75-CA76-CA77-CA78-CA79-CA80-CA81-CA82-CA83-CA84-CA85-CA86-CA87-CA88-CA89-CA90-CA91-CA92-CA93-CA94-CA95-CA96-CA97-CA98-CA99-CA100-CA101-CA102-CA103-CA104-CA105-CA106-CA107-CA108-CA109-CA110-CA111-CA112-CA113-CA114-CA115-CA116-CA117-CA118-CA119-CA120-CA121-CA122-CA123-CA124-CA125-CA126-CA127&gt;CD68,CD68,CD67-CA70-CA71-CA72-CA73-CA74-CA75-CA76-CA77-CA78-CA79-CA80-CA81-CA82-CA83-CA84-CA85-CA86-CA87-CA88-CA89-CA90-CA91-CA92-CA93-CA94-CA95-CA96-CA97-CA98-CA99-CA100-CA101-CA102-CA103-CA104-CA105-CA106-CA107-CA108-CA109-CA110-CA111-CA112-CA113-CA114-CA115-CA116-CA117-CA118-CA119-CA120-CA121-CA122-CA123-CA124-CA125-CA126-CA127)</f>
        <v>#VALUE!</v>
      </c>
      <c r="CB128" s="307">
        <f t="shared" si="8"/>
        <v>0</v>
      </c>
      <c r="CC128" s="302" t="e">
        <f t="shared" si="0"/>
        <v>#VALUE!</v>
      </c>
      <c r="CD128" s="302">
        <f t="shared" si="1"/>
        <v>1</v>
      </c>
      <c r="CE128" s="302" t="e">
        <f>IF(CD128=0,0,SUM(CC129:$CC$170))</f>
        <v>#VALUE!</v>
      </c>
      <c r="CF128" s="47"/>
      <c r="CG128" s="306">
        <f t="shared" si="21"/>
        <v>58</v>
      </c>
      <c r="CH128" s="304" t="e">
        <f>IF(CK67-CH70-CH71-CH72-CH73-CH74-CH75-CH76-CH77-CH78-CH79-CH80-CH81-CH82-CH83-CH84-CH85-CH86-CH87-CH88-CH89-CH90-CH91-CH92-CH93-CH94-CH95-CH96-CH97-CH98-CH99-CH100-CH101-CH102-CH103-CH104-CH105-CH106-CH107-CH108-CH109-CH110-CH111-CH112-CH113-CH114-CH115-CH116-CH117-CH118-CH119-CH120-CH121-CH122-CH123-CH124-CH125-CH126-CH127&gt;CK68,CK68,CK67-CH70-CH71-CH72-CH73-CH74-CH75-CH76-CH77-CH78-CH79-CH80-CH81-CH82-CH83-CH84-CH85-CH86-CH87-CH88-CH89-CH90-CH91-CH92-CH93-CH94-CH95-CH96-CH97-CH98-CH99-CH100-CH101-CH102-CH103-CH104-CH105-CH106-CH107-CH108-CH109-CH110-CH111-CH112-CH113-CH114-CH115-CH116-CH117-CH118-CH119-CH120-CH121-CH122-CH123-CH124-CH125-CH126-CH127)</f>
        <v>#VALUE!</v>
      </c>
      <c r="CI128" s="307">
        <f t="shared" si="9"/>
        <v>0</v>
      </c>
      <c r="CJ128" s="302" t="e">
        <f t="shared" si="2"/>
        <v>#VALUE!</v>
      </c>
      <c r="CK128" s="302">
        <f t="shared" si="3"/>
        <v>1</v>
      </c>
      <c r="CL128" s="302" t="e">
        <f>IF(CK128=0,0,SUM(CJ129:CJ$170))</f>
        <v>#VALUE!</v>
      </c>
      <c r="CM128" s="47"/>
      <c r="CN128" s="306">
        <f t="shared" si="22"/>
        <v>58</v>
      </c>
      <c r="CO128" s="304" t="e">
        <f>IF(CR67-CO70-CO71-CO72-CO73-CO74-CO75-CO76-CO77-CO78-CO79-CO80-CO81-CO82-CO83-CO84-CO85-CO86-CO87-CO88-CO89-CO90-CO91-CO92-CO93-CO94-CO95-CO96-CO97-CO98-CO99-CO100-CO101-CO102-CO103-CO104-CO105-CO106-CO107-CO108-CO109-CO110-CO111-CO112-CO113-CO114-CO115-CO116-CO117-CO118-CO119-CO120-CO121-CO122-CO123-CO124-CO125-CO126-CO127&gt;CR68,CR68,CR67-CO70-CO71-CO72-CO73-CO74-CO75-CO76-CO77-CO78-CO79-CO80-CO81-CO82-CO83-CO84-CO85-CO86-CO87-CO88-CO89-CO90-CO91-CO92-CO93-CO94-CO95-CO96-CO97-CO98-CO99-CO100-CO101-CO102-CO103-CO104-CO105-CO106-CO107-CO108-CO109-CO110-CO111-CO112-CO113-CO114-CO115-CO116-CO117-CO118-CO119-CO120-CO121-CO122-CO123-CO124-CO125-CO126-CO127)</f>
        <v>#VALUE!</v>
      </c>
      <c r="CP128" s="177">
        <f t="shared" si="10"/>
        <v>0</v>
      </c>
      <c r="CQ128" s="302" t="e">
        <f t="shared" si="4"/>
        <v>#VALUE!</v>
      </c>
      <c r="CR128" s="302">
        <f t="shared" si="5"/>
        <v>1</v>
      </c>
      <c r="CS128" s="305" t="e">
        <f>IF(CR128=0,0,SUM(CQ129:CQ$170))</f>
        <v>#VALUE!</v>
      </c>
      <c r="CT128" s="177">
        <f t="shared" si="14"/>
        <v>0</v>
      </c>
      <c r="CU128" s="302" t="e">
        <f>IF(CQ128&gt;0,0,IF(CV67-CU70-CU71-CU72-CU73-CU74-CU75-CU76-CU77-CU78-CU79-CU80-CU81-CU82-CU83-CU84-CU85-CU86-CU87-CU88-CU89-CU90-CU91-CU92-CU93-CU94-CU95-CU96-CU97-CU98-CU99-CU100-CU101-CU102-CU103-CU104-CU105-CU106-CU107-CU108-CU109-CU110-CU111-CU112-CU113-CU114-CU115-CU116-CU117-CU118-CU119-CU120-CU121-CU122-CU123-CU124-CU125-CU126-CU127&gt;CV68,CV68,CV67-CU70-CU71-CU72-CU73-CU74-CU75-CU76-CU77-CU78-CU79-CU80-CU81-CU82-CU83-CU84-CU85-CU86-CU87-CU88-CU89-CU90-CU91-CU92-CU93-CU94-CU95-CU96-CU97-CU98-CU99-CU100-CU101-CU102-CU103-CU104-CU105-CU106-CU107-CU108-CU109-CU110-CU111-CU112-CU113-CU114-CU115-CU116-CU117-CU118-CU119-CU120-CU121-CU122-CU123-CU124-CU125-CU126-CU127))</f>
        <v>#VALUE!</v>
      </c>
      <c r="CV128" s="305" t="e">
        <f>IF(CU128=0,0,SUM(CU129:$CU$170))</f>
        <v>#VALUE!</v>
      </c>
      <c r="CW128" s="305" t="e">
        <f t="shared" si="15"/>
        <v>#VALUE!</v>
      </c>
      <c r="CX128" s="308"/>
      <c r="CY128" s="306">
        <f t="shared" si="23"/>
        <v>58</v>
      </c>
      <c r="CZ128" s="304" t="e">
        <f>IF(DC67-CZ70-CZ71-CZ72-CZ73-CZ74-CZ75-CZ76-CZ77-CZ78-CZ79-CZ80-CZ81-CZ82-CZ83-CZ84-CZ85-CZ86-CZ87-CZ88-CZ89-CZ90-CZ91-CZ92-CZ93-CZ94-CZ95-CZ96-CZ97-CZ98-CZ99-CZ100-CZ101-CZ102-CZ103-CZ104-CZ105-CZ106-CZ107-CZ108-CZ109-CZ110-CZ111-CZ112-CZ113-CZ114-CZ115-CZ116-CZ117-CZ118-CZ119-CZ120-CZ121-CZ122-CZ123-CZ124-CZ125-CZ126-CZ127&gt;DC68,DC68,DC67-CZ70-CZ71-CZ72-CZ73-CZ74-CZ75-CZ76-CZ77-CZ78-CZ79-CZ80-CZ81-CZ82-CZ83-CZ84-CZ85-CZ86-CZ87-CZ88-CZ89-CZ90-CZ91-CZ92-CZ93-CZ94-CZ95-CZ96-CZ97-CZ98-CZ99-CZ100-CZ101-CZ102-CZ103-CZ104-CZ105-CZ106-CZ107-CZ108-CZ109-CZ110-CZ111-CZ112-CZ113-CZ114-CZ115-CZ116-CZ117-CZ118-CZ119-CZ120-CZ121-CZ122-CZ123-CZ124-CZ125-CZ126-CZ127)</f>
        <v>#VALUE!</v>
      </c>
      <c r="DA128" s="177">
        <f t="shared" si="11"/>
        <v>0</v>
      </c>
      <c r="DB128" s="302" t="e">
        <f t="shared" si="6"/>
        <v>#VALUE!</v>
      </c>
      <c r="DC128" s="302">
        <f t="shared" si="7"/>
        <v>1</v>
      </c>
      <c r="DD128" s="305" t="e">
        <f>IF(DC128=0,0,SUM(DB129:DB$170))</f>
        <v>#VALUE!</v>
      </c>
      <c r="DE128" s="177">
        <f t="shared" si="17"/>
        <v>0</v>
      </c>
      <c r="DF128" s="302" t="e">
        <f>IF(DB128&gt;0,0,IF(DG67-DF70-DF71-DF72-DF73-DF74-DF75-DF76-DF77-DF78-DF79-DF80-DF81-DF82-DF83-DF84-DF85-DF86-DF87-DF88-DF89-DF90-DF91-DF92-DF93-DF94-DF95-DF96-DF97-DF98-DF99-DF100-DF101-DF102-DF103-DF104-DF105-DF106-DF107-DF108-DF109-DF110-DF111-DF112-DF113-DF114-DF115-DF116-DF117-DF118-DF119-DF120-DF121-DF122-DF123-DF124-DF125-DF126-DF127&gt;DG68,DG68,DG67-DF70-DF71-DF72-DF73-DF74-DF75-DF76-DF77-DF78-DF79-DF80-DF81-DF82-DF83-DF84-DF85-DF86-DF87-DF88-DF89-DF90-DF91-DF92-DF93-DF94-DF95-DF96-DF97-DF98-DF99-DF100-DF101-DF102-DF103-DF104-DF105-DF106-DF107-DF108-DF109-DF110-DF111-DF112-DF113-DF114-DF115-DF116-DF117-DF118-DF119-DF120-DF121-DF122-DF123-DF124-DF125-DF126-DF127))</f>
        <v>#VALUE!</v>
      </c>
      <c r="DG128" s="305" t="e">
        <f>IF(DF128=0,0,SUM(DF129:$DF$170))</f>
        <v>#VALUE!</v>
      </c>
      <c r="DH128" s="305" t="e">
        <f t="shared" si="18"/>
        <v>#VALUE!</v>
      </c>
    </row>
    <row r="129" spans="1:112" s="301" customFormat="1" ht="17.100000000000001" customHeight="1" x14ac:dyDescent="0.15">
      <c r="A129" s="182"/>
      <c r="B129" s="182"/>
      <c r="C129" s="182"/>
      <c r="D129" s="182"/>
      <c r="E129" s="182"/>
      <c r="F129" s="182"/>
      <c r="G129" s="182"/>
      <c r="H129" s="182"/>
      <c r="I129" s="182"/>
      <c r="J129" s="182"/>
      <c r="K129" s="182"/>
      <c r="L129" s="182"/>
      <c r="M129" s="182"/>
      <c r="N129" s="182"/>
      <c r="O129" s="182"/>
      <c r="P129" s="182"/>
      <c r="Q129" s="182"/>
      <c r="R129" s="182"/>
      <c r="S129" s="182"/>
      <c r="T129" s="182"/>
      <c r="U129" s="182"/>
      <c r="V129" s="182"/>
      <c r="W129" s="182"/>
      <c r="X129" s="182"/>
      <c r="Y129" s="182"/>
      <c r="Z129" s="182"/>
      <c r="AA129" s="182"/>
      <c r="AB129" s="182"/>
      <c r="AC129" s="182"/>
      <c r="AD129" s="182"/>
      <c r="AE129" s="182"/>
      <c r="AF129" s="182"/>
      <c r="AG129" s="182"/>
      <c r="AH129" s="182"/>
      <c r="AI129" s="182"/>
      <c r="AJ129" s="182"/>
      <c r="AK129" s="182"/>
      <c r="AL129" s="182"/>
      <c r="AM129" s="182"/>
      <c r="AN129" s="182"/>
      <c r="AO129" s="182"/>
      <c r="AP129" s="182"/>
      <c r="AQ129" s="182"/>
      <c r="AR129" s="182"/>
      <c r="AS129" s="182"/>
      <c r="AT129" s="182"/>
      <c r="AU129" s="182"/>
      <c r="AV129" s="182"/>
      <c r="AW129" s="182"/>
      <c r="AX129" s="182"/>
      <c r="AY129" s="182"/>
      <c r="AZ129" s="182"/>
      <c r="BA129" s="182"/>
      <c r="BB129" s="182"/>
      <c r="BC129" s="182"/>
      <c r="BD129" s="182"/>
      <c r="BE129" s="182"/>
      <c r="BF129" s="182"/>
      <c r="BG129" s="182"/>
      <c r="BH129" s="182"/>
      <c r="BI129" s="182"/>
      <c r="BJ129" s="182"/>
      <c r="BK129" s="182"/>
      <c r="BL129" s="182"/>
      <c r="BM129" s="182"/>
      <c r="BN129" s="182"/>
      <c r="BO129" s="182"/>
      <c r="BP129" s="182"/>
      <c r="BQ129" s="182"/>
      <c r="BR129" s="182"/>
      <c r="BS129" s="34"/>
      <c r="BT129" s="182"/>
      <c r="BU129" s="182"/>
      <c r="BV129" s="23">
        <v>63</v>
      </c>
      <c r="BW129" s="24">
        <v>1.6E-2</v>
      </c>
      <c r="BX129" s="24">
        <v>1.6E-2</v>
      </c>
      <c r="BY129" s="308"/>
      <c r="BZ129" s="306">
        <f t="shared" si="20"/>
        <v>59</v>
      </c>
      <c r="CA129" s="304" t="e">
        <f>IF(CD67-CA70-CA71-CA72-CA73-CA74-CA75-CA76-CA77-CA78-CA79-CA80-CA81-CA82-CA83-CA84-CA85-CA86-CA87-CA88-CA89-CA90-CA91-CA92-CA93-CA94-CA95-CA96-CA97-CA98-CA99-CA100-CA101-CA102-CA103-CA104-CA105-CA106-CA107-CA108-CA109-CA110-CA111-CA112-CA113-CA114-CA115-CA116-CA117-CA118-CA119-CA120-CA121-CA122-CA123-CA124-CA125-CA126-CA127-CA128&gt;CD68,CD68,CD67-CA70-CA71-CA72-CA73-CA74-CA75-CA76-CA77-CA78-CA79-CA80-CA81-CA82-CA83-CA84-CA85-CA86-CA87-CA88-CA89-CA90-CA91-CA92-CA93-CA94-CA95-CA96-CA97-CA98-CA99-CA100-CA101-CA102-CA103-CA104-CA105-CA106-CA107-CA108-CA109-CA110-CA111-CA112-CA113-CA114-CA115-CA116-CA117-CA118-CA119-CA120-CA121-CA122-CA123-CA124-CA125-CA126-CA127-CA128)</f>
        <v>#VALUE!</v>
      </c>
      <c r="CB129" s="307">
        <f t="shared" si="8"/>
        <v>0</v>
      </c>
      <c r="CC129" s="302" t="e">
        <f t="shared" si="0"/>
        <v>#VALUE!</v>
      </c>
      <c r="CD129" s="302">
        <f t="shared" si="1"/>
        <v>1</v>
      </c>
      <c r="CE129" s="302" t="e">
        <f>IF(CD129=0,0,SUM(CC130:$CC$170))</f>
        <v>#VALUE!</v>
      </c>
      <c r="CF129" s="47"/>
      <c r="CG129" s="306">
        <f t="shared" si="21"/>
        <v>59</v>
      </c>
      <c r="CH129" s="304" t="e">
        <f>IF(CK67-CH70-CH71-CH72-CH73-CH74-CH75-CH76-CH77-CH78-CH79-CH80-CH81-CH82-CH83-CH84-CH85-CH86-CH87-CH88-CH89-CH90-CH91-CH92-CH93-CH94-CH95-CH96-CH97-CH98-CH99-CH100-CH101-CH102-CH103-CH104-CH105-CH106-CH107-CH108-CH109-CH110-CH111-CH112-CH113-CH114-CH115-CH116-CH117-CH118-CH119-CH120-CH121-CH122-CH123-CH124-CH125-CH126-CH127-CH128&gt;CK68,CK68,CK67-CH70-CH71-CH72-CH73-CH74-CH75-CH76-CH77-CH78-CH79-CH80-CH81-CH82-CH83-CH84-CH85-CH86-CH87-CH88-CH89-CH90-CH91-CH92-CH93-CH94-CH95-CH96-CH97-CH98-CH99-CH100-CH101-CH102-CH103-CH104-CH105-CH106-CH107-CH108-CH109-CH110-CH111-CH112-CH113-CH114-CH115-CH116-CH117-CH118-CH119-CH120-CH121-CH122-CH123-CH124-CH125-CH126-CH127-CH128)</f>
        <v>#VALUE!</v>
      </c>
      <c r="CI129" s="307">
        <f t="shared" si="9"/>
        <v>0</v>
      </c>
      <c r="CJ129" s="302" t="e">
        <f t="shared" si="2"/>
        <v>#VALUE!</v>
      </c>
      <c r="CK129" s="302">
        <f t="shared" si="3"/>
        <v>1</v>
      </c>
      <c r="CL129" s="302" t="e">
        <f>IF(CK129=0,0,SUM(CJ130:CJ$170))</f>
        <v>#VALUE!</v>
      </c>
      <c r="CM129" s="47"/>
      <c r="CN129" s="306">
        <f t="shared" si="22"/>
        <v>59</v>
      </c>
      <c r="CO129" s="304" t="e">
        <f>IF(CR67-CO70-CO71-CO72-CO73-CO74-CO75-CO76-CO77-CO78-CO79-CO80-CO81-CO82-CO83-CO84-CO85-CO86-CO87-CO88-CO89-CO90-CO91-CO92-CO93-CO94-CO95-CO96-CO97-CO98-CO99-CO100-CO101-CO102-CO103-CO104-CO105-CO106-CO107-CO108-CO109-CO110-CO111-CO112-CO113-CO114-CO115-CO116-CO117-CO118-CO119-CO120-CO121-CO122-CO123-CO124-CO125-CO126-CO127-CO128&gt;CR68,CR68,CR67-CO70-CO71-CO72-CO73-CO74-CO75-CO76-CO77-CO78-CO79-CO80-CO81-CO82-CO83-CO84-CO85-CO86-CO87-CO88-CO89-CO90-CO91-CO92-CO93-CO94-CO95-CO96-CO97-CO98-CO99-CO100-CO101-CO102-CO103-CO104-CO105-CO106-CO107-CO108-CO109-CO110-CO111-CO112-CO113-CO114-CO115-CO116-CO117-CO118-CO119-CO120-CO121-CO122-CO123-CO124-CO125-CO126-CO127-CO128)</f>
        <v>#VALUE!</v>
      </c>
      <c r="CP129" s="177">
        <f t="shared" si="10"/>
        <v>0</v>
      </c>
      <c r="CQ129" s="302" t="e">
        <f t="shared" si="4"/>
        <v>#VALUE!</v>
      </c>
      <c r="CR129" s="302">
        <f t="shared" si="5"/>
        <v>1</v>
      </c>
      <c r="CS129" s="305" t="e">
        <f>IF(CR129=0,0,SUM(CQ130:CQ$170))</f>
        <v>#VALUE!</v>
      </c>
      <c r="CT129" s="177">
        <f t="shared" si="14"/>
        <v>0</v>
      </c>
      <c r="CU129" s="302" t="e">
        <f>IF(CQ129&gt;0,0,IF(CV67-CU70-CU71-CU72-CU73-CU74-CU75-CU76-CU77-CU78-CU79-CU80-CU81-CU82-CU83-CU84-CU85-CU86-CU87-CU88-CU89-CU90-CU91-CU92-CU93-CU94-CU95-CU96-CU97-CU98-CU99-CU100-CU101-CU102-CU103-CU104-CU105-CU106-CU107-CU108-CU109-CU110-CU111-CU112-CU113-CU114-CU115-CU116-CU117-CU118-CU119-CU120-CU121-CU122-CU123-CU124-CU125-CU126-CU127-CU128&gt;CV68,CV68,CV67-CU70-CU71-CU72-CU73-CU74-CU75-CU76-CU77-CU78-CU79-CU80-CU81-CU82-CU83-CU84-CU85-CU86-CU87-CU88-CU89-CU90-CU91-CU92-CU93-CU94-CU95-CU96-CU97-CU98-CU99-CU100-CU101-CU102-CU103-CU104-CU105-CU106-CU107-CU108-CU109-CU110-CU111-CU112-CU113-CU114-CU115-CU116-CU117-CU118-CU119-CU120-CU121-CU122-CU123-CU124-CU125-CU126-CU127-CU128))</f>
        <v>#VALUE!</v>
      </c>
      <c r="CV129" s="305" t="e">
        <f>IF(CU129=0,0,SUM(CU130:$CU$170))</f>
        <v>#VALUE!</v>
      </c>
      <c r="CW129" s="305" t="e">
        <f t="shared" si="15"/>
        <v>#VALUE!</v>
      </c>
      <c r="CX129" s="308"/>
      <c r="CY129" s="306">
        <f t="shared" si="23"/>
        <v>59</v>
      </c>
      <c r="CZ129" s="304" t="e">
        <f>IF(DC67-CZ70-CZ71-CZ72-CZ73-CZ74-CZ75-CZ76-CZ77-CZ78-CZ79-CZ80-CZ81-CZ82-CZ83-CZ84-CZ85-CZ86-CZ87-CZ88-CZ89-CZ90-CZ91-CZ92-CZ93-CZ94-CZ95-CZ96-CZ97-CZ98-CZ99-CZ100-CZ101-CZ102-CZ103-CZ104-CZ105-CZ106-CZ107-CZ108-CZ109-CZ110-CZ111-CZ112-CZ113-CZ114-CZ115-CZ116-CZ117-CZ118-CZ119-CZ120-CZ121-CZ122-CZ123-CZ124-CZ125-CZ126-CZ127-CZ128&gt;DC68,DC68,DC67-CZ70-CZ71-CZ72-CZ73-CZ74-CZ75-CZ76-CZ77-CZ78-CZ79-CZ80-CZ81-CZ82-CZ83-CZ84-CZ85-CZ86-CZ87-CZ88-CZ89-CZ90-CZ91-CZ92-CZ93-CZ94-CZ95-CZ96-CZ97-CZ98-CZ99-CZ100-CZ101-CZ102-CZ103-CZ104-CZ105-CZ106-CZ107-CZ108-CZ109-CZ110-CZ111-CZ112-CZ113-CZ114-CZ115-CZ116-CZ117-CZ118-CZ119-CZ120-CZ121-CZ122-CZ123-CZ124-CZ125-CZ126-CZ127-CZ128)</f>
        <v>#VALUE!</v>
      </c>
      <c r="DA129" s="177">
        <f t="shared" si="11"/>
        <v>0</v>
      </c>
      <c r="DB129" s="302" t="e">
        <f t="shared" si="6"/>
        <v>#VALUE!</v>
      </c>
      <c r="DC129" s="302">
        <f t="shared" si="7"/>
        <v>1</v>
      </c>
      <c r="DD129" s="305" t="e">
        <f>IF(DC129=0,0,SUM(DB130:DB$170))</f>
        <v>#VALUE!</v>
      </c>
      <c r="DE129" s="177">
        <f t="shared" si="17"/>
        <v>0</v>
      </c>
      <c r="DF129" s="302" t="e">
        <f>IF(DB129&gt;0,0,IF(DG67-DF70-DF71-DF72-DF73-DF74-DF75-DF76-DF77-DF78-DF79-DF80-DF81-DF82-DF83-DF84-DF85-DF86-DF87-DF88-DF89-DF90-DF91-DF92-DF93-DF94-DF95-DF96-DF97-DF98-DF99-DF100-DF101-DF102-DF103-DF104-DF105-DF106-DF107-DF108-DF109-DF110-DF111-DF112-DF113-DF114-DF115-DF116-DF117-DF118-DF119-DF120-DF121-DF122-DF123-DF124-DF125-DF126-DF127-DF128&gt;DG68,DG68,DG67-DF70-DF71-DF72-DF73-DF74-DF75-DF76-DF77-DF78-DF79-DF80-DF81-DF82-DF83-DF84-DF85-DF86-DF87-DF88-DF89-DF90-DF91-DF92-DF93-DF94-DF95-DF96-DF97-DF98-DF99-DF100-DF101-DF102-DF103-DF104-DF105-DF106-DF107-DF108-DF109-DF110-DF111-DF112-DF113-DF114-DF115-DF116-DF117-DF118-DF119-DF120-DF121-DF122-DF123-DF124-DF125-DF126-DF127-DF128))</f>
        <v>#VALUE!</v>
      </c>
      <c r="DG129" s="305" t="e">
        <f>IF(DF129=0,0,SUM(DF130:$DF$170))</f>
        <v>#VALUE!</v>
      </c>
      <c r="DH129" s="305" t="e">
        <f t="shared" si="18"/>
        <v>#VALUE!</v>
      </c>
    </row>
    <row r="130" spans="1:112" s="301" customFormat="1" ht="17.100000000000001" customHeight="1" x14ac:dyDescent="0.15">
      <c r="A130" s="182"/>
      <c r="B130" s="182"/>
      <c r="C130" s="182"/>
      <c r="D130" s="182"/>
      <c r="E130" s="182"/>
      <c r="F130" s="182"/>
      <c r="G130" s="182"/>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2"/>
      <c r="AY130" s="182"/>
      <c r="AZ130" s="182"/>
      <c r="BA130" s="182"/>
      <c r="BB130" s="182"/>
      <c r="BC130" s="182"/>
      <c r="BD130" s="182"/>
      <c r="BE130" s="182"/>
      <c r="BF130" s="182"/>
      <c r="BG130" s="182"/>
      <c r="BH130" s="182"/>
      <c r="BI130" s="182"/>
      <c r="BJ130" s="182"/>
      <c r="BK130" s="182"/>
      <c r="BL130" s="182"/>
      <c r="BM130" s="182"/>
      <c r="BN130" s="182"/>
      <c r="BO130" s="182"/>
      <c r="BP130" s="182"/>
      <c r="BQ130" s="182"/>
      <c r="BR130" s="182"/>
      <c r="BS130" s="34"/>
      <c r="BT130" s="182"/>
      <c r="BU130" s="182"/>
      <c r="BV130" s="23">
        <v>64</v>
      </c>
      <c r="BW130" s="24">
        <v>1.6E-2</v>
      </c>
      <c r="BX130" s="24">
        <v>1.6E-2</v>
      </c>
      <c r="BY130" s="308"/>
      <c r="BZ130" s="306">
        <f t="shared" si="20"/>
        <v>60</v>
      </c>
      <c r="CA130" s="304" t="e">
        <f>IF(CD67-CA70-CA71-CA72-CA73-CA74-CA75-CA76-CA77-CA78-CA79-CA80-CA81-CA82-CA83-CA84-CA85-CA86-CA87-CA88-CA89-CA90-CA91-CA92-CA93-CA94-CA95-CA96-CA97-CA98-CA99-CA100-CA101-CA102-CA103-CA104-CA105-CA106-CA107-CA108-CA109-CA110-CA111-CA112-CA113-CA114-CA115-CA116-CA117-CA118-CA119-CA120-CA121-CA122-CA123-CA124-CA125-CA126-CA127-CA128-CA129&gt;CD68,CD68,CD67-CA70-CA71-CA72-CA73-CA74-CA75-CA76-CA77-CA78-CA79-CA80-CA81-CA82-CA83-CA84-CA85-CA86-CA87-CA88-CA89-CA90-CA91-CA92-CA93-CA94-CA95-CA96-CA97-CA98-CA99-CA100-CA101-CA102-CA103-CA104-CA105-CA106-CA107-CA108-CA109-CA110-CA111-CA112-CA113-CA114-CA115-CA116-CA117-CA118-CA119-CA120-CA121-CA122-CA123-CA124-CA125-CA126-CA127-CA128-CA129)</f>
        <v>#VALUE!</v>
      </c>
      <c r="CB130" s="307">
        <f t="shared" si="8"/>
        <v>0</v>
      </c>
      <c r="CC130" s="302" t="e">
        <f t="shared" si="0"/>
        <v>#VALUE!</v>
      </c>
      <c r="CD130" s="302">
        <f t="shared" si="1"/>
        <v>1</v>
      </c>
      <c r="CE130" s="302" t="e">
        <f>IF(CD130=0,0,SUM(CC131:$CC$170))</f>
        <v>#VALUE!</v>
      </c>
      <c r="CF130" s="47"/>
      <c r="CG130" s="306">
        <f t="shared" si="21"/>
        <v>60</v>
      </c>
      <c r="CH130" s="304" t="e">
        <f>IF(CK67-CH70-CH71-CH72-CH73-CH74-CH75-CH76-CH77-CH78-CH79-CH80-CH81-CH82-CH83-CH84-CH85-CH86-CH87-CH88-CH89-CH90-CH91-CH92-CH93-CH94-CH95-CH96-CH97-CH98-CH99-CH100-CH101-CH102-CH103-CH104-CH105-CH106-CH107-CH108-CH109-CH110-CH111-CH112-CH113-CH114-CH115-CH116-CH117-CH118-CH119-CH120-CH121-CH122-CH123-CH124-CH125-CH126-CH127-CH128-CH129&gt;CK68,CK68,CK67-CH70-CH71-CH72-CH73-CH74-CH75-CH76-CH77-CH78-CH79-CH80-CH81-CH82-CH83-CH84-CH85-CH86-CH87-CH88-CH89-CH90-CH91-CH92-CH93-CH94-CH95-CH96-CH97-CH98-CH99-CH100-CH101-CH102-CH103-CH104-CH105-CH106-CH107-CH108-CH109-CH110-CH111-CH112-CH113-CH114-CH115-CH116-CH117-CH118-CH119-CH120-CH121-CH122-CH123-CH124-CH125-CH126-CH127-CH128-CH129)</f>
        <v>#VALUE!</v>
      </c>
      <c r="CI130" s="307">
        <f t="shared" si="9"/>
        <v>0</v>
      </c>
      <c r="CJ130" s="302" t="e">
        <f t="shared" si="2"/>
        <v>#VALUE!</v>
      </c>
      <c r="CK130" s="302">
        <f t="shared" si="3"/>
        <v>1</v>
      </c>
      <c r="CL130" s="302" t="e">
        <f>IF(CK130=0,0,SUM(CJ131:CJ$170))</f>
        <v>#VALUE!</v>
      </c>
      <c r="CM130" s="47"/>
      <c r="CN130" s="306">
        <f t="shared" si="22"/>
        <v>60</v>
      </c>
      <c r="CO130" s="304" t="e">
        <f>IF(CR67-CO70-CO71-CO72-CO73-CO74-CO75-CO76-CO77-CO78-CO79-CO80-CO81-CO82-CO83-CO84-CO85-CO86-CO87-CO88-CO89-CO90-CO91-CO92-CO93-CO94-CO95-CO96-CO97-CO98-CO99-CO100-CO101-CO102-CO103-CO104-CO105-CO106-CO107-CO108-CO109-CO110-CO111-CO112-CO113-CO114-CO115-CO116-CO117-CO118-CO119-CO120-CO121-CO122-CO123-CO124-CO125-CO126-CO127-CO128-CO129&gt;CR68,CR68,CR67-CO70-CO71-CO72-CO73-CO74-CO75-CO76-CO77-CO78-CO79-CO80-CO81-CO82-CO83-CO84-CO85-CO86-CO87-CO88-CO89-CO90-CO91-CO92-CO93-CO94-CO95-CO96-CO97-CO98-CO99-CO100-CO101-CO102-CO103-CO104-CO105-CO106-CO107-CO108-CO109-CO110-CO111-CO112-CO113-CO114-CO115-CO116-CO117-CO118-CO119-CO120-CO121-CO122-CO123-CO124-CO125-CO126-CO127-CO128-CO129)</f>
        <v>#VALUE!</v>
      </c>
      <c r="CP130" s="177">
        <f t="shared" si="10"/>
        <v>0</v>
      </c>
      <c r="CQ130" s="302" t="e">
        <f t="shared" si="4"/>
        <v>#VALUE!</v>
      </c>
      <c r="CR130" s="302">
        <f t="shared" si="5"/>
        <v>1</v>
      </c>
      <c r="CS130" s="305" t="e">
        <f>IF(CR130=0,0,SUM(CQ131:CQ$170))</f>
        <v>#VALUE!</v>
      </c>
      <c r="CT130" s="177">
        <f t="shared" si="14"/>
        <v>0</v>
      </c>
      <c r="CU130" s="302" t="e">
        <f>IF(CQ130&gt;0,0,IF(CV67-CU70-CU71-CU72-CU73-CU74-CU75-CU76-CU77-CU78-CU79-CU80-CU81-CU82-CU83-CU84-CU85-CU86-CU87-CU88-CU89-CU90-CU91-CU92-CU93-CU94-CU95-CU96-CU97-CU98-CU99-CU100-CU101-CU102-CU103-CU104-CU105-CU106-CU107-CU108-CU109-CU110-CU111-CU112-CU113-CU114-CU115-CU116-CU117-CU118-CU119-CU120-CU121-CU122-CU123-CU124-CU125-CU126-CU127-CU128-CU129&gt;CV68,CV68,CV67-CU70-CU71-CU72-CU73-CU74-CU75-CU76-CU77-CU78-CU79-CU80-CU81-CU82-CU83-CU84-CU85-CU86-CU87-CU88-CU89-CU90-CU91-CU92-CU93-CU94-CU95-CU96-CU97-CU98-CU99-CU100-CU101-CU102-CU103-CU104-CU105-CU106-CU107-CU108-CU109-CU110-CU111-CU112-CU113-CU114-CU115-CU116-CU117-CU118-CU119-CU120-CU121-CU122-CU123-CU124-CU125-CU126-CU127-CU128-CU129))</f>
        <v>#VALUE!</v>
      </c>
      <c r="CV130" s="305" t="e">
        <f>IF(CU130=0,0,SUM(CU131:$CU$170))</f>
        <v>#VALUE!</v>
      </c>
      <c r="CW130" s="305" t="e">
        <f t="shared" si="15"/>
        <v>#VALUE!</v>
      </c>
      <c r="CX130" s="308"/>
      <c r="CY130" s="306">
        <f t="shared" si="23"/>
        <v>60</v>
      </c>
      <c r="CZ130" s="304" t="e">
        <f>IF(DC67-CZ70-CZ71-CZ72-CZ73-CZ74-CZ75-CZ76-CZ77-CZ78-CZ79-CZ80-CZ81-CZ82-CZ83-CZ84-CZ85-CZ86-CZ87-CZ88-CZ89-CZ90-CZ91-CZ92-CZ93-CZ94-CZ95-CZ96-CZ97-CZ98-CZ99-CZ100-CZ101-CZ102-CZ103-CZ104-CZ105-CZ106-CZ107-CZ108-CZ109-CZ110-CZ111-CZ112-CZ113-CZ114-CZ115-CZ116-CZ117-CZ118-CZ119-CZ120-CZ121-CZ122-CZ123-CZ124-CZ125-CZ126-CZ127-CZ128-CZ129&gt;DC68,DC68,DC67-CZ70-CZ71-CZ72-CZ73-CZ74-CZ75-CZ76-CZ77-CZ78-CZ79-CZ80-CZ81-CZ82-CZ83-CZ84-CZ85-CZ86-CZ87-CZ88-CZ89-CZ90-CZ91-CZ92-CZ93-CZ94-CZ95-CZ96-CZ97-CZ98-CZ99-CZ100-CZ101-CZ102-CZ103-CZ104-CZ105-CZ106-CZ107-CZ108-CZ109-CZ110-CZ111-CZ112-CZ113-CZ114-CZ115-CZ116-CZ117-CZ118-CZ119-CZ120-CZ121-CZ122-CZ123-CZ124-CZ125-CZ126-CZ127-CZ128-CZ129)</f>
        <v>#VALUE!</v>
      </c>
      <c r="DA130" s="177">
        <f t="shared" si="11"/>
        <v>0</v>
      </c>
      <c r="DB130" s="302" t="e">
        <f t="shared" si="6"/>
        <v>#VALUE!</v>
      </c>
      <c r="DC130" s="302">
        <f t="shared" si="7"/>
        <v>1</v>
      </c>
      <c r="DD130" s="305" t="e">
        <f>IF(DC130=0,0,SUM(DB131:DB$170))</f>
        <v>#VALUE!</v>
      </c>
      <c r="DE130" s="177">
        <f t="shared" si="17"/>
        <v>0</v>
      </c>
      <c r="DF130" s="302" t="e">
        <f>IF(DB130&gt;0,0,IF(DG67-DF70-DF71-DF72-DF73-DF74-DF75-DF76-DF77-DF78-DF79-DF80-DF81-DF82-DF83-DF84-DF85-DF86-DF87-DF88-DF89-DF90-DF91-DF92-DF93-DF94-DF95-DF96-DF97-DF98-DF99-DF100-DF101-DF102-DF103-DF104-DF105-DF106-DF107-DF108-DF109-DF110-DF111-DF112-DF113-DF114-DF115-DF116-DF117-DF118-DF119-DF120-DF121-DF122-DF123-DF124-DF125-DF126-DF127-DF128-DF129&gt;DG68,DG68,DG67-DF70-DF71-DF72-DF73-DF74-DF75-DF76-DF77-DF78-DF79-DF80-DF81-DF82-DF83-DF84-DF85-DF86-DF87-DF88-DF89-DF90-DF91-DF92-DF93-DF94-DF95-DF96-DF97-DF98-DF99-DF100-DF101-DF102-DF103-DF104-DF105-DF106-DF107-DF108-DF109-DF110-DF111-DF112-DF113-DF114-DF115-DF116-DF117-DF118-DF119-DF120-DF121-DF122-DF123-DF124-DF125-DF126-DF127-DF128-DF129))</f>
        <v>#VALUE!</v>
      </c>
      <c r="DG130" s="305" t="e">
        <f>IF(DF130=0,0,SUM(DF131:$DF$170))</f>
        <v>#VALUE!</v>
      </c>
      <c r="DH130" s="305" t="e">
        <f t="shared" si="18"/>
        <v>#VALUE!</v>
      </c>
    </row>
    <row r="131" spans="1:112" s="301" customFormat="1" ht="17.100000000000001" customHeight="1" x14ac:dyDescent="0.15">
      <c r="A131" s="182"/>
      <c r="B131" s="182"/>
      <c r="C131" s="182"/>
      <c r="D131" s="182"/>
      <c r="E131" s="182"/>
      <c r="F131" s="182"/>
      <c r="G131" s="182"/>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2"/>
      <c r="AY131" s="182"/>
      <c r="AZ131" s="182"/>
      <c r="BA131" s="182"/>
      <c r="BB131" s="182"/>
      <c r="BC131" s="182"/>
      <c r="BD131" s="182"/>
      <c r="BE131" s="182"/>
      <c r="BF131" s="182"/>
      <c r="BG131" s="182"/>
      <c r="BH131" s="182"/>
      <c r="BI131" s="182"/>
      <c r="BJ131" s="182"/>
      <c r="BK131" s="182"/>
      <c r="BL131" s="182"/>
      <c r="BM131" s="182"/>
      <c r="BN131" s="182"/>
      <c r="BO131" s="182"/>
      <c r="BP131" s="182"/>
      <c r="BQ131" s="182"/>
      <c r="BR131" s="182"/>
      <c r="BS131" s="34"/>
      <c r="BT131" s="182"/>
      <c r="BU131" s="182"/>
      <c r="BV131" s="23">
        <v>65</v>
      </c>
      <c r="BW131" s="24">
        <v>1.6E-2</v>
      </c>
      <c r="BX131" s="24">
        <v>1.6E-2</v>
      </c>
      <c r="BY131" s="308"/>
      <c r="BZ131" s="306">
        <f t="shared" si="20"/>
        <v>61</v>
      </c>
      <c r="CA131" s="304" t="e">
        <f>IF(CD67-CA70-CA71-CA72-CA73-CA74-CA75-CA76-CA77-CA78-CA79-CA80-CA81-CA82-CA83-CA84-CA85-CA86-CA87-CA88-CA89-CA90-CA91-CA92-CA93-CA94-CA95-CA96-CA97-CA98-CA99-CA100-CA101-CA102-CA103-CA104-CA105-CA106-CA107-CA108-CA109-CA110-CA111-CA112-CA113-CA114-CA115-CA116-CA117-CA118-CA119-CA120-CA121-CA122-CA123-CA124-CA125-CA126-CA127-CA128-CA129-CA130&gt;CD68,CD68,CD67-CA70-CA71-CA72-CA73-CA74-CA75-CA76-CA77-CA78-CA79-CA80-CA81-CA82-CA83-CA84-CA85-CA86-CA87-CA88-CA89-CA90-CA91-CA92-CA93-CA94-CA95-CA96-CA97-CA98-CA99-CA100-CA101-CA102-CA103-CA104-CA105-CA106-CA107-CA108-CA109-CA110-CA111-CA112-CA113-CA114-CA115-CA116-CA117-CA118-CA119-CA120-CA121-CA122-CA123-CA124-CA125-CA126-CA127-CA128-CA129-CA130)</f>
        <v>#VALUE!</v>
      </c>
      <c r="CB131" s="307">
        <f t="shared" si="8"/>
        <v>0</v>
      </c>
      <c r="CC131" s="302" t="e">
        <f t="shared" si="0"/>
        <v>#VALUE!</v>
      </c>
      <c r="CD131" s="302">
        <f t="shared" si="1"/>
        <v>1</v>
      </c>
      <c r="CE131" s="302" t="e">
        <f>IF(CD131=0,0,SUM(CC132:$CC$170))</f>
        <v>#VALUE!</v>
      </c>
      <c r="CF131" s="47"/>
      <c r="CG131" s="306">
        <f t="shared" si="21"/>
        <v>61</v>
      </c>
      <c r="CH131" s="304" t="e">
        <f>IF(CK67-CH70-CH71-CH72-CH73-CH74-CH75-CH76-CH77-CH78-CH79-CH80-CH81-CH82-CH83-CH84-CH85-CH86-CH87-CH88-CH89-CH90-CH91-CH92-CH93-CH94-CH95-CH96-CH97-CH98-CH99-CH100-CH101-CH102-CH103-CH104-CH105-CH106-CH107-CH108-CH109-CH110-CH111-CH112-CH113-CH114-CH115-CH116-CH117-CH118-CH119-CH120-CH121-CH122-CH123-CH124-CH125-CH126-CH127-CH128-CH129-CH130&gt;CK68,CK68,CK67-CH70-CH71-CH72-CH73-CH74-CH75-CH76-CH77-CH78-CH79-CH80-CH81-CH82-CH83-CH84-CH85-CH86-CH87-CH88-CH89-CH90-CH91-CH92-CH93-CH94-CH95-CH96-CH97-CH98-CH99-CH100-CH101-CH102-CH103-CH104-CH105-CH106-CH107-CH108-CH109-CH110-CH111-CH112-CH113-CH114-CH115-CH116-CH117-CH118-CH119-CH120-CH121-CH122-CH123-CH124-CH125-CH126-CH127-CH128-CH129-CH130)</f>
        <v>#VALUE!</v>
      </c>
      <c r="CI131" s="307">
        <f t="shared" si="9"/>
        <v>0</v>
      </c>
      <c r="CJ131" s="302" t="e">
        <f t="shared" si="2"/>
        <v>#VALUE!</v>
      </c>
      <c r="CK131" s="302">
        <f t="shared" si="3"/>
        <v>1</v>
      </c>
      <c r="CL131" s="302" t="e">
        <f>IF(CK131=0,0,SUM(CJ132:CJ$170))</f>
        <v>#VALUE!</v>
      </c>
      <c r="CM131" s="47"/>
      <c r="CN131" s="306">
        <f t="shared" si="22"/>
        <v>61</v>
      </c>
      <c r="CO131" s="304" t="e">
        <f>IF(CR67-CO70-CO71-CO72-CO73-CO74-CO75-CO76-CO77-CO78-CO79-CO80-CO81-CO82-CO83-CO84-CO85-CO86-CO87-CO88-CO89-CO90-CO91-CO92-CO93-CO94-CO95-CO96-CO97-CO98-CO99-CO100-CO101-CO102-CO103-CO104-CO105-CO106-CO107-CO108-CO109-CO110-CO111-CO112-CO113-CO114-CO115-CO116-CO117-CO118-CO119-CO120-CO121-CO122-CO123-CO124-CO125-CO126-CO127-CO128-CO129-CO130&gt;CR68,CR68,CR67-CO70-CO71-CO72-CO73-CO74-CO75-CO76-CO77-CO78-CO79-CO80-CO81-CO82-CO83-CO84-CO85-CO86-CO87-CO88-CO89-CO90-CO91-CO92-CO93-CO94-CO95-CO96-CO97-CO98-CO99-CO100-CO101-CO102-CO103-CO104-CO105-CO106-CO107-CO108-CO109-CO110-CO111-CO112-CO113-CO114-CO115-CO116-CO117-CO118-CO119-CO120-CO121-CO122-CO123-CO124-CO125-CO126-CO127-CO128-CO129-CO130)</f>
        <v>#VALUE!</v>
      </c>
      <c r="CP131" s="177">
        <f t="shared" si="10"/>
        <v>0</v>
      </c>
      <c r="CQ131" s="302" t="e">
        <f t="shared" si="4"/>
        <v>#VALUE!</v>
      </c>
      <c r="CR131" s="302">
        <f t="shared" si="5"/>
        <v>1</v>
      </c>
      <c r="CS131" s="305" t="e">
        <f>IF(CR131=0,0,SUM(CQ132:CQ$170))</f>
        <v>#VALUE!</v>
      </c>
      <c r="CT131" s="177">
        <f t="shared" si="14"/>
        <v>0</v>
      </c>
      <c r="CU131" s="302" t="e">
        <f>IF(CQ131&gt;0,0,IF(CV67-CU70-CU71-CU72-CU73-CU74-CU75-CU76-CU77-CU78-CU79-CU80-CU81-CU82-CU83-CU84-CU85-CU86-CU87-CU88-CU89-CU90-CU91-CU92-CU93-CU94-CU95-CU96-CU97-CU98-CU99-CU100-CU101-CU102-CU103-CU104-CU105-CU106-CU107-CU108-CU109-CU110-CU111-CU112-CU113-CU114-CU115-CU116-CU117-CU118-CU119-CU120-CU121-CU122-CU123-CU124-CU125-CU126-CU127-CU128-CU129-CU130&gt;CV68,CV68,CV67-CU70-CU71-CU72-CU73-CU74-CU75-CU76-CU77-CU78-CU79-CU80-CU81-CU82-CU83-CU84-CU85-CU86-CU87-CU88-CU89-CU90-CU91-CU92-CU93-CU94-CU95-CU96-CU97-CU98-CU99-CU100-CU101-CU102-CU103-CU104-CU105-CU106-CU107-CU108-CU109-CU110-CU111-CU112-CU113-CU114-CU115-CU116-CU117-CU118-CU119-CU120-CU121-CU122-CU123-CU124-CU125-CU126-CU127-CU128-CU129-CU130))</f>
        <v>#VALUE!</v>
      </c>
      <c r="CV131" s="305" t="e">
        <f>IF(CU131=0,0,SUM(CU132:$CU$170))</f>
        <v>#VALUE!</v>
      </c>
      <c r="CW131" s="305" t="e">
        <f t="shared" si="15"/>
        <v>#VALUE!</v>
      </c>
      <c r="CX131" s="308"/>
      <c r="CY131" s="306">
        <f t="shared" si="23"/>
        <v>61</v>
      </c>
      <c r="CZ131" s="304" t="e">
        <f>IF(DC67-CZ70-CZ71-CZ72-CZ73-CZ74-CZ75-CZ76-CZ77-CZ78-CZ79-CZ80-CZ81-CZ82-CZ83-CZ84-CZ85-CZ86-CZ87-CZ88-CZ89-CZ90-CZ91-CZ92-CZ93-CZ94-CZ95-CZ96-CZ97-CZ98-CZ99-CZ100-CZ101-CZ102-CZ103-CZ104-CZ105-CZ106-CZ107-CZ108-CZ109-CZ110-CZ111-CZ112-CZ113-CZ114-CZ115-CZ116-CZ117-CZ118-CZ119-CZ120-CZ121-CZ122-CZ123-CZ124-CZ125-CZ126-CZ127-CZ128-CZ129-CZ130&gt;DC68,DC68,DC67-CZ70-CZ71-CZ72-CZ73-CZ74-CZ75-CZ76-CZ77-CZ78-CZ79-CZ80-CZ81-CZ82-CZ83-CZ84-CZ85-CZ86-CZ87-CZ88-CZ89-CZ90-CZ91-CZ92-CZ93-CZ94-CZ95-CZ96-CZ97-CZ98-CZ99-CZ100-CZ101-CZ102-CZ103-CZ104-CZ105-CZ106-CZ107-CZ108-CZ109-CZ110-CZ111-CZ112-CZ113-CZ114-CZ115-CZ116-CZ117-CZ118-CZ119-CZ120-CZ121-CZ122-CZ123-CZ124-CZ125-CZ126-CZ127-CZ128-CZ129-CZ130)</f>
        <v>#VALUE!</v>
      </c>
      <c r="DA131" s="177">
        <f t="shared" si="11"/>
        <v>0</v>
      </c>
      <c r="DB131" s="302" t="e">
        <f t="shared" si="6"/>
        <v>#VALUE!</v>
      </c>
      <c r="DC131" s="302">
        <f t="shared" si="7"/>
        <v>1</v>
      </c>
      <c r="DD131" s="305" t="e">
        <f>IF(DC131=0,0,SUM(DB132:DB$170))</f>
        <v>#VALUE!</v>
      </c>
      <c r="DE131" s="177">
        <f t="shared" si="17"/>
        <v>0</v>
      </c>
      <c r="DF131" s="302" t="e">
        <f>IF(DB131&gt;0,0,IF(DG67-DF70-DF71-DF72-DF73-DF74-DF75-DF76-DF77-DF78-DF79-DF80-DF81-DF82-DF83-DF84-DF85-DF86-DF87-DF88-DF89-DF90-DF91-DF92-DF93-DF94-DF95-DF96-DF97-DF98-DF99-DF100-DF101-DF102-DF103-DF104-DF105-DF106-DF107-DF108-DF109-DF110-DF111-DF112-DF113-DF114-DF115-DF116-DF117-DF118-DF119-DF120-DF121-DF122-DF123-DF124-DF125-DF126-DF127-DF128-DF129-DF130&gt;DG68,DG68,DG67-DF70-DF71-DF72-DF73-DF74-DF75-DF76-DF77-DF78-DF79-DF80-DF81-DF82-DF83-DF84-DF85-DF86-DF87-DF88-DF89-DF90-DF91-DF92-DF93-DF94-DF95-DF96-DF97-DF98-DF99-DF100-DF101-DF102-DF103-DF104-DF105-DF106-DF107-DF108-DF109-DF110-DF111-DF112-DF113-DF114-DF115-DF116-DF117-DF118-DF119-DF120-DF121-DF122-DF123-DF124-DF125-DF126-DF127-DF128-DF129-DF130))</f>
        <v>#VALUE!</v>
      </c>
      <c r="DG131" s="305" t="e">
        <f>IF(DF131=0,0,SUM(DF132:$DF$170))</f>
        <v>#VALUE!</v>
      </c>
      <c r="DH131" s="305" t="e">
        <f t="shared" si="18"/>
        <v>#VALUE!</v>
      </c>
    </row>
    <row r="132" spans="1:112" s="301" customFormat="1" ht="17.100000000000001" customHeight="1" x14ac:dyDescent="0.15">
      <c r="A132" s="182"/>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c r="AK132" s="182"/>
      <c r="AL132" s="182"/>
      <c r="AM132" s="182"/>
      <c r="AN132" s="182"/>
      <c r="AO132" s="182"/>
      <c r="AP132" s="182"/>
      <c r="AQ132" s="182"/>
      <c r="AR132" s="182"/>
      <c r="AS132" s="182"/>
      <c r="AT132" s="182"/>
      <c r="AU132" s="182"/>
      <c r="AV132" s="182"/>
      <c r="AW132" s="182"/>
      <c r="AX132" s="182"/>
      <c r="AY132" s="182"/>
      <c r="AZ132" s="182"/>
      <c r="BA132" s="182"/>
      <c r="BB132" s="182"/>
      <c r="BC132" s="182"/>
      <c r="BD132" s="182"/>
      <c r="BE132" s="182"/>
      <c r="BF132" s="182"/>
      <c r="BG132" s="182"/>
      <c r="BH132" s="182"/>
      <c r="BI132" s="182"/>
      <c r="BJ132" s="182"/>
      <c r="BK132" s="182"/>
      <c r="BL132" s="182"/>
      <c r="BM132" s="182"/>
      <c r="BN132" s="182"/>
      <c r="BO132" s="182"/>
      <c r="BP132" s="182"/>
      <c r="BQ132" s="182"/>
      <c r="BR132" s="182"/>
      <c r="BS132" s="34"/>
      <c r="BT132" s="182"/>
      <c r="BU132" s="182"/>
      <c r="BV132" s="23">
        <v>66</v>
      </c>
      <c r="BW132" s="24">
        <v>1.6E-2</v>
      </c>
      <c r="BX132" s="24">
        <v>1.6E-2</v>
      </c>
      <c r="BY132" s="308"/>
      <c r="BZ132" s="306">
        <f t="shared" si="20"/>
        <v>62</v>
      </c>
      <c r="CA132" s="304" t="e">
        <f>IF(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gt;CD68,CD68,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f>
        <v>#VALUE!</v>
      </c>
      <c r="CB132" s="307">
        <f t="shared" si="8"/>
        <v>0</v>
      </c>
      <c r="CC132" s="302" t="e">
        <f t="shared" si="0"/>
        <v>#VALUE!</v>
      </c>
      <c r="CD132" s="302">
        <f t="shared" si="1"/>
        <v>1</v>
      </c>
      <c r="CE132" s="302" t="e">
        <f>IF(CD132=0,0,SUM(CC133:$CC$170))</f>
        <v>#VALUE!</v>
      </c>
      <c r="CF132" s="47"/>
      <c r="CG132" s="306">
        <f t="shared" si="21"/>
        <v>62</v>
      </c>
      <c r="CH132" s="304" t="e">
        <f>IF(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gt;CK68,CK68,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f>
        <v>#VALUE!</v>
      </c>
      <c r="CI132" s="307">
        <f t="shared" si="9"/>
        <v>0</v>
      </c>
      <c r="CJ132" s="302" t="e">
        <f t="shared" si="2"/>
        <v>#VALUE!</v>
      </c>
      <c r="CK132" s="302">
        <f t="shared" si="3"/>
        <v>1</v>
      </c>
      <c r="CL132" s="302" t="e">
        <f>IF(CK132=0,0,SUM(CJ133:CJ$170))</f>
        <v>#VALUE!</v>
      </c>
      <c r="CM132" s="47"/>
      <c r="CN132" s="306">
        <f t="shared" si="22"/>
        <v>62</v>
      </c>
      <c r="CO132" s="304" t="e">
        <f>IF(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gt;CR68,CR68,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f>
        <v>#VALUE!</v>
      </c>
      <c r="CP132" s="177">
        <f t="shared" si="10"/>
        <v>0</v>
      </c>
      <c r="CQ132" s="302" t="e">
        <f t="shared" si="4"/>
        <v>#VALUE!</v>
      </c>
      <c r="CR132" s="302">
        <f t="shared" si="5"/>
        <v>1</v>
      </c>
      <c r="CS132" s="305" t="e">
        <f>IF(CR132=0,0,SUM(CQ133:CQ$170))</f>
        <v>#VALUE!</v>
      </c>
      <c r="CT132" s="177">
        <f t="shared" si="14"/>
        <v>0</v>
      </c>
      <c r="CU132" s="302" t="e">
        <f>IF(CQ132&gt;0,0,IF(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gt;CV68,CV68,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f>
        <v>#VALUE!</v>
      </c>
      <c r="CV132" s="305" t="e">
        <f>IF(CU132=0,0,SUM(CU133:$CU$170))</f>
        <v>#VALUE!</v>
      </c>
      <c r="CW132" s="305" t="e">
        <f t="shared" si="15"/>
        <v>#VALUE!</v>
      </c>
      <c r="CX132" s="308"/>
      <c r="CY132" s="306">
        <f t="shared" si="23"/>
        <v>62</v>
      </c>
      <c r="CZ132" s="304" t="e">
        <f>IF(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gt;DC68,DC68,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f>
        <v>#VALUE!</v>
      </c>
      <c r="DA132" s="177">
        <f t="shared" si="11"/>
        <v>0</v>
      </c>
      <c r="DB132" s="302" t="e">
        <f t="shared" si="6"/>
        <v>#VALUE!</v>
      </c>
      <c r="DC132" s="302">
        <f t="shared" si="7"/>
        <v>1</v>
      </c>
      <c r="DD132" s="305" t="e">
        <f>IF(DC132=0,0,SUM(DB133:DB$170))</f>
        <v>#VALUE!</v>
      </c>
      <c r="DE132" s="177">
        <f t="shared" si="17"/>
        <v>0</v>
      </c>
      <c r="DF132" s="302" t="e">
        <f>IF(DB132&gt;0,0,IF(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gt;DG68,DG68,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f>
        <v>#VALUE!</v>
      </c>
      <c r="DG132" s="305" t="e">
        <f>IF(DF132=0,0,SUM(DF133:$DF$170))</f>
        <v>#VALUE!</v>
      </c>
      <c r="DH132" s="305" t="e">
        <f t="shared" si="18"/>
        <v>#VALUE!</v>
      </c>
    </row>
    <row r="133" spans="1:112" s="301" customFormat="1" ht="17.100000000000001" customHeight="1" x14ac:dyDescent="0.15">
      <c r="A133" s="182"/>
      <c r="B133" s="182"/>
      <c r="C133" s="182"/>
      <c r="D133" s="182"/>
      <c r="E133" s="182"/>
      <c r="F133" s="182"/>
      <c r="G133" s="182"/>
      <c r="H133" s="182"/>
      <c r="I133" s="182"/>
      <c r="J133" s="182"/>
      <c r="K133" s="182"/>
      <c r="L133" s="182"/>
      <c r="M133" s="182"/>
      <c r="N133" s="182"/>
      <c r="O133" s="182"/>
      <c r="P133" s="182"/>
      <c r="Q133" s="182"/>
      <c r="R133" s="182"/>
      <c r="S133" s="182"/>
      <c r="T133" s="182"/>
      <c r="U133" s="182"/>
      <c r="V133" s="182"/>
      <c r="W133" s="182"/>
      <c r="X133" s="182"/>
      <c r="Y133" s="182"/>
      <c r="Z133" s="182"/>
      <c r="AA133" s="182"/>
      <c r="AB133" s="182"/>
      <c r="AC133" s="182"/>
      <c r="AD133" s="182"/>
      <c r="AE133" s="182"/>
      <c r="AF133" s="182"/>
      <c r="AG133" s="182"/>
      <c r="AH133" s="182"/>
      <c r="AI133" s="182"/>
      <c r="AJ133" s="182"/>
      <c r="AK133" s="182"/>
      <c r="AL133" s="182"/>
      <c r="AM133" s="182"/>
      <c r="AN133" s="182"/>
      <c r="AO133" s="182"/>
      <c r="AP133" s="182"/>
      <c r="AQ133" s="182"/>
      <c r="AR133" s="182"/>
      <c r="AS133" s="182"/>
      <c r="AT133" s="182"/>
      <c r="AU133" s="182"/>
      <c r="AV133" s="182"/>
      <c r="AW133" s="182"/>
      <c r="AX133" s="182"/>
      <c r="AY133" s="182"/>
      <c r="AZ133" s="182"/>
      <c r="BA133" s="182"/>
      <c r="BB133" s="182"/>
      <c r="BC133" s="182"/>
      <c r="BD133" s="182"/>
      <c r="BE133" s="182"/>
      <c r="BF133" s="182"/>
      <c r="BG133" s="182"/>
      <c r="BH133" s="182"/>
      <c r="BI133" s="182"/>
      <c r="BJ133" s="182"/>
      <c r="BK133" s="182"/>
      <c r="BL133" s="182"/>
      <c r="BM133" s="182"/>
      <c r="BN133" s="182"/>
      <c r="BO133" s="182"/>
      <c r="BP133" s="182"/>
      <c r="BQ133" s="182"/>
      <c r="BR133" s="182"/>
      <c r="BS133" s="34"/>
      <c r="BT133" s="182"/>
      <c r="BU133" s="182"/>
      <c r="BV133" s="23">
        <v>67</v>
      </c>
      <c r="BW133" s="24">
        <v>1.4999999999999999E-2</v>
      </c>
      <c r="BX133" s="24">
        <v>1.4999999999999999E-2</v>
      </c>
      <c r="BY133" s="308"/>
      <c r="BZ133" s="306">
        <f t="shared" si="20"/>
        <v>63</v>
      </c>
      <c r="CA133" s="304" t="e">
        <f>IF(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gt;CD68,CD68,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f>
        <v>#VALUE!</v>
      </c>
      <c r="CB133" s="307">
        <f t="shared" si="8"/>
        <v>0</v>
      </c>
      <c r="CC133" s="302" t="e">
        <f t="shared" si="0"/>
        <v>#VALUE!</v>
      </c>
      <c r="CD133" s="302">
        <f t="shared" si="1"/>
        <v>1</v>
      </c>
      <c r="CE133" s="302" t="e">
        <f>IF(CD133=0,0,SUM(CC134:$CC$170))</f>
        <v>#VALUE!</v>
      </c>
      <c r="CF133" s="47"/>
      <c r="CG133" s="306">
        <f t="shared" si="21"/>
        <v>63</v>
      </c>
      <c r="CH133" s="304" t="e">
        <f>IF(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gt;CK68,CK68,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f>
        <v>#VALUE!</v>
      </c>
      <c r="CI133" s="307">
        <f t="shared" si="9"/>
        <v>0</v>
      </c>
      <c r="CJ133" s="302" t="e">
        <f t="shared" si="2"/>
        <v>#VALUE!</v>
      </c>
      <c r="CK133" s="302">
        <f t="shared" si="3"/>
        <v>1</v>
      </c>
      <c r="CL133" s="302" t="e">
        <f>IF(CK133=0,0,SUM(CJ134:CJ$170))</f>
        <v>#VALUE!</v>
      </c>
      <c r="CM133" s="47"/>
      <c r="CN133" s="306">
        <f t="shared" si="22"/>
        <v>63</v>
      </c>
      <c r="CO133" s="304" t="e">
        <f>IF(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gt;CR68,CR68,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f>
        <v>#VALUE!</v>
      </c>
      <c r="CP133" s="177">
        <f t="shared" si="10"/>
        <v>0</v>
      </c>
      <c r="CQ133" s="302" t="e">
        <f t="shared" si="4"/>
        <v>#VALUE!</v>
      </c>
      <c r="CR133" s="302">
        <f t="shared" si="5"/>
        <v>1</v>
      </c>
      <c r="CS133" s="305" t="e">
        <f>IF(CR133=0,0,SUM(CQ134:CQ$170))</f>
        <v>#VALUE!</v>
      </c>
      <c r="CT133" s="177">
        <f t="shared" si="14"/>
        <v>0</v>
      </c>
      <c r="CU133" s="302" t="e">
        <f>IF(CQ133&gt;0,0,IF(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gt;CV68,CV68,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f>
        <v>#VALUE!</v>
      </c>
      <c r="CV133" s="305" t="e">
        <f>IF(CU133=0,0,SUM(CU134:$CU$170))</f>
        <v>#VALUE!</v>
      </c>
      <c r="CW133" s="305" t="e">
        <f t="shared" si="15"/>
        <v>#VALUE!</v>
      </c>
      <c r="CX133" s="308"/>
      <c r="CY133" s="306">
        <f t="shared" si="23"/>
        <v>63</v>
      </c>
      <c r="CZ133" s="304" t="e">
        <f>IF(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gt;DC68,DC68,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f>
        <v>#VALUE!</v>
      </c>
      <c r="DA133" s="177">
        <f t="shared" si="11"/>
        <v>0</v>
      </c>
      <c r="DB133" s="302" t="e">
        <f t="shared" si="6"/>
        <v>#VALUE!</v>
      </c>
      <c r="DC133" s="302">
        <f t="shared" si="7"/>
        <v>1</v>
      </c>
      <c r="DD133" s="305" t="e">
        <f>IF(DC133=0,0,SUM(DB134:DB$170))</f>
        <v>#VALUE!</v>
      </c>
      <c r="DE133" s="177">
        <f t="shared" si="17"/>
        <v>0</v>
      </c>
      <c r="DF133" s="302" t="e">
        <f>IF(DB133&gt;0,0,IF(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gt;DG68,DG68,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f>
        <v>#VALUE!</v>
      </c>
      <c r="DG133" s="305" t="e">
        <f>IF(DF133=0,0,SUM(DF134:$DF$170))</f>
        <v>#VALUE!</v>
      </c>
      <c r="DH133" s="305" t="e">
        <f t="shared" si="18"/>
        <v>#VALUE!</v>
      </c>
    </row>
    <row r="134" spans="1:112" s="301" customFormat="1" ht="17.100000000000001" customHeight="1" x14ac:dyDescent="0.15">
      <c r="A134" s="182"/>
      <c r="B134" s="182"/>
      <c r="C134" s="182"/>
      <c r="D134" s="182"/>
      <c r="E134" s="182"/>
      <c r="F134" s="182"/>
      <c r="G134" s="182"/>
      <c r="H134" s="182"/>
      <c r="I134" s="182"/>
      <c r="J134" s="182"/>
      <c r="K134" s="182"/>
      <c r="L134" s="182"/>
      <c r="M134" s="182"/>
      <c r="N134" s="182"/>
      <c r="O134" s="182"/>
      <c r="P134" s="182"/>
      <c r="Q134" s="182"/>
      <c r="R134" s="182"/>
      <c r="S134" s="182"/>
      <c r="T134" s="182"/>
      <c r="U134" s="182"/>
      <c r="V134" s="182"/>
      <c r="W134" s="182"/>
      <c r="X134" s="182"/>
      <c r="Y134" s="182"/>
      <c r="Z134" s="182"/>
      <c r="AA134" s="182"/>
      <c r="AB134" s="182"/>
      <c r="AC134" s="182"/>
      <c r="AD134" s="182"/>
      <c r="AE134" s="182"/>
      <c r="AF134" s="182"/>
      <c r="AG134" s="182"/>
      <c r="AH134" s="182"/>
      <c r="AI134" s="182"/>
      <c r="AJ134" s="182"/>
      <c r="AK134" s="182"/>
      <c r="AL134" s="182"/>
      <c r="AM134" s="182"/>
      <c r="AN134" s="182"/>
      <c r="AO134" s="182"/>
      <c r="AP134" s="182"/>
      <c r="AQ134" s="182"/>
      <c r="AR134" s="182"/>
      <c r="AS134" s="182"/>
      <c r="AT134" s="182"/>
      <c r="AU134" s="182"/>
      <c r="AV134" s="182"/>
      <c r="AW134" s="182"/>
      <c r="AX134" s="182"/>
      <c r="AY134" s="182"/>
      <c r="AZ134" s="182"/>
      <c r="BA134" s="182"/>
      <c r="BB134" s="182"/>
      <c r="BC134" s="182"/>
      <c r="BD134" s="182"/>
      <c r="BE134" s="182"/>
      <c r="BF134" s="182"/>
      <c r="BG134" s="182"/>
      <c r="BH134" s="182"/>
      <c r="BI134" s="182"/>
      <c r="BJ134" s="182"/>
      <c r="BK134" s="182"/>
      <c r="BL134" s="182"/>
      <c r="BM134" s="182"/>
      <c r="BN134" s="182"/>
      <c r="BO134" s="182"/>
      <c r="BP134" s="182"/>
      <c r="BQ134" s="182"/>
      <c r="BR134" s="182"/>
      <c r="BS134" s="34"/>
      <c r="BT134" s="182"/>
      <c r="BU134" s="182"/>
      <c r="BV134" s="23">
        <v>68</v>
      </c>
      <c r="BW134" s="24">
        <v>1.4999999999999999E-2</v>
      </c>
      <c r="BX134" s="24">
        <v>1.4999999999999999E-2</v>
      </c>
      <c r="BY134" s="308"/>
      <c r="BZ134" s="306">
        <f t="shared" si="20"/>
        <v>64</v>
      </c>
      <c r="CA134" s="304" t="e">
        <f>IF(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gt;CD68,CD68,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f>
        <v>#VALUE!</v>
      </c>
      <c r="CB134" s="307">
        <f t="shared" si="8"/>
        <v>0</v>
      </c>
      <c r="CC134" s="302" t="e">
        <f t="shared" si="0"/>
        <v>#VALUE!</v>
      </c>
      <c r="CD134" s="302">
        <f t="shared" si="1"/>
        <v>1</v>
      </c>
      <c r="CE134" s="302" t="e">
        <f>IF(CD134=0,0,SUM(CC135:$CC$170))</f>
        <v>#VALUE!</v>
      </c>
      <c r="CF134" s="47"/>
      <c r="CG134" s="306">
        <f t="shared" si="21"/>
        <v>64</v>
      </c>
      <c r="CH134" s="304" t="e">
        <f>IF(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gt;CK68,CK68,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f>
        <v>#VALUE!</v>
      </c>
      <c r="CI134" s="307">
        <f t="shared" si="9"/>
        <v>0</v>
      </c>
      <c r="CJ134" s="302" t="e">
        <f t="shared" si="2"/>
        <v>#VALUE!</v>
      </c>
      <c r="CK134" s="302">
        <f t="shared" si="3"/>
        <v>1</v>
      </c>
      <c r="CL134" s="302" t="e">
        <f>IF(CK134=0,0,SUM(CJ135:CJ$170))</f>
        <v>#VALUE!</v>
      </c>
      <c r="CM134" s="47"/>
      <c r="CN134" s="306">
        <f t="shared" si="22"/>
        <v>64</v>
      </c>
      <c r="CO134" s="304" t="e">
        <f>IF(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gt;CR68,CR68,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f>
        <v>#VALUE!</v>
      </c>
      <c r="CP134" s="177">
        <f t="shared" si="10"/>
        <v>0</v>
      </c>
      <c r="CQ134" s="302" t="e">
        <f t="shared" si="4"/>
        <v>#VALUE!</v>
      </c>
      <c r="CR134" s="302">
        <f t="shared" si="5"/>
        <v>1</v>
      </c>
      <c r="CS134" s="305" t="e">
        <f>IF(CR134=0,0,SUM(CQ135:CQ$170))</f>
        <v>#VALUE!</v>
      </c>
      <c r="CT134" s="177">
        <f t="shared" si="14"/>
        <v>0</v>
      </c>
      <c r="CU134" s="302" t="e">
        <f>IF(CQ134&gt;0,0,IF(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gt;CV68,CV68,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f>
        <v>#VALUE!</v>
      </c>
      <c r="CV134" s="305" t="e">
        <f>IF(CU134=0,0,SUM(CU135:$CU$170))</f>
        <v>#VALUE!</v>
      </c>
      <c r="CW134" s="305" t="e">
        <f t="shared" si="15"/>
        <v>#VALUE!</v>
      </c>
      <c r="CX134" s="308"/>
      <c r="CY134" s="306">
        <f t="shared" si="23"/>
        <v>64</v>
      </c>
      <c r="CZ134" s="304" t="e">
        <f>IF(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gt;DC68,DC68,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f>
        <v>#VALUE!</v>
      </c>
      <c r="DA134" s="177">
        <f t="shared" si="11"/>
        <v>0</v>
      </c>
      <c r="DB134" s="302" t="e">
        <f t="shared" si="6"/>
        <v>#VALUE!</v>
      </c>
      <c r="DC134" s="302">
        <f t="shared" si="7"/>
        <v>1</v>
      </c>
      <c r="DD134" s="305" t="e">
        <f>IF(DC134=0,0,SUM(DB135:DB$170))</f>
        <v>#VALUE!</v>
      </c>
      <c r="DE134" s="177">
        <f t="shared" si="17"/>
        <v>0</v>
      </c>
      <c r="DF134" s="302" t="e">
        <f>IF(DB134&gt;0,0,IF(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gt;DG68,DG68,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f>
        <v>#VALUE!</v>
      </c>
      <c r="DG134" s="305" t="e">
        <f>IF(DF134=0,0,SUM(DF135:$DF$170))</f>
        <v>#VALUE!</v>
      </c>
      <c r="DH134" s="305" t="e">
        <f t="shared" si="18"/>
        <v>#VALUE!</v>
      </c>
    </row>
    <row r="135" spans="1:112" s="301" customFormat="1" ht="17.100000000000001" customHeight="1" x14ac:dyDescent="0.15">
      <c r="A135" s="182"/>
      <c r="B135" s="182"/>
      <c r="C135" s="182"/>
      <c r="D135" s="182"/>
      <c r="E135" s="182"/>
      <c r="F135" s="182"/>
      <c r="G135" s="182"/>
      <c r="H135" s="182"/>
      <c r="I135" s="182"/>
      <c r="J135" s="182"/>
      <c r="K135" s="182"/>
      <c r="L135" s="182"/>
      <c r="M135" s="182"/>
      <c r="N135" s="182"/>
      <c r="O135" s="182"/>
      <c r="P135" s="182"/>
      <c r="Q135" s="182"/>
      <c r="R135" s="182"/>
      <c r="S135" s="182"/>
      <c r="T135" s="182"/>
      <c r="U135" s="182"/>
      <c r="V135" s="182"/>
      <c r="W135" s="182"/>
      <c r="X135" s="182"/>
      <c r="Y135" s="182"/>
      <c r="Z135" s="182"/>
      <c r="AA135" s="182"/>
      <c r="AB135" s="182"/>
      <c r="AC135" s="182"/>
      <c r="AD135" s="182"/>
      <c r="AE135" s="182"/>
      <c r="AF135" s="182"/>
      <c r="AG135" s="182"/>
      <c r="AH135" s="182"/>
      <c r="AI135" s="182"/>
      <c r="AJ135" s="182"/>
      <c r="AK135" s="182"/>
      <c r="AL135" s="182"/>
      <c r="AM135" s="182"/>
      <c r="AN135" s="182"/>
      <c r="AO135" s="182"/>
      <c r="AP135" s="182"/>
      <c r="AQ135" s="182"/>
      <c r="AR135" s="182"/>
      <c r="AS135" s="182"/>
      <c r="AT135" s="182"/>
      <c r="AU135" s="182"/>
      <c r="AV135" s="182"/>
      <c r="AW135" s="182"/>
      <c r="AX135" s="182"/>
      <c r="AY135" s="182"/>
      <c r="AZ135" s="182"/>
      <c r="BA135" s="182"/>
      <c r="BB135" s="182"/>
      <c r="BC135" s="182"/>
      <c r="BD135" s="182"/>
      <c r="BE135" s="182"/>
      <c r="BF135" s="182"/>
      <c r="BG135" s="182"/>
      <c r="BH135" s="182"/>
      <c r="BI135" s="182"/>
      <c r="BJ135" s="182"/>
      <c r="BK135" s="182"/>
      <c r="BL135" s="182"/>
      <c r="BM135" s="182"/>
      <c r="BN135" s="182"/>
      <c r="BO135" s="182"/>
      <c r="BP135" s="182"/>
      <c r="BQ135" s="182"/>
      <c r="BR135" s="182"/>
      <c r="BS135" s="34"/>
      <c r="BT135" s="182"/>
      <c r="BU135" s="182"/>
      <c r="BV135" s="23">
        <v>69</v>
      </c>
      <c r="BW135" s="24">
        <v>1.4999999999999999E-2</v>
      </c>
      <c r="BX135" s="24">
        <v>1.4999999999999999E-2</v>
      </c>
      <c r="BY135" s="308"/>
      <c r="BZ135" s="306">
        <f t="shared" si="20"/>
        <v>65</v>
      </c>
      <c r="CA135" s="304" t="e">
        <f>IF(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gt;CD68,CD68,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f>
        <v>#VALUE!</v>
      </c>
      <c r="CB135" s="307">
        <f t="shared" si="8"/>
        <v>0</v>
      </c>
      <c r="CC135" s="302" t="e">
        <f t="shared" ref="CC135:CC166" si="24">ROUNDUP(CA135*CB135,0)</f>
        <v>#VALUE!</v>
      </c>
      <c r="CD135" s="302">
        <f t="shared" ref="CD135:CD166" si="25">IF($BY$67&lt;=BZ135,1,0)</f>
        <v>1</v>
      </c>
      <c r="CE135" s="302" t="e">
        <f>IF(CD135=0,0,SUM(CC136:$CC$170))</f>
        <v>#VALUE!</v>
      </c>
      <c r="CF135" s="47"/>
      <c r="CG135" s="306">
        <f t="shared" si="21"/>
        <v>65</v>
      </c>
      <c r="CH135" s="304" t="e">
        <f>IF(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gt;CK68,CK68,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f>
        <v>#VALUE!</v>
      </c>
      <c r="CI135" s="307">
        <f t="shared" si="9"/>
        <v>0</v>
      </c>
      <c r="CJ135" s="302" t="e">
        <f t="shared" ref="CJ135:CJ166" si="26">ROUNDUP(CH135*CI135,0)</f>
        <v>#VALUE!</v>
      </c>
      <c r="CK135" s="302">
        <f t="shared" ref="CK135:CK166" si="27">IF($BY$67&lt;=CG135,1,0)</f>
        <v>1</v>
      </c>
      <c r="CL135" s="302" t="e">
        <f>IF(CK135=0,0,SUM(CJ136:CJ$170))</f>
        <v>#VALUE!</v>
      </c>
      <c r="CM135" s="47"/>
      <c r="CN135" s="306">
        <f t="shared" si="22"/>
        <v>65</v>
      </c>
      <c r="CO135" s="304" t="e">
        <f>IF(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gt;CR68,CR68,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f>
        <v>#VALUE!</v>
      </c>
      <c r="CP135" s="177">
        <f t="shared" si="10"/>
        <v>0</v>
      </c>
      <c r="CQ135" s="302" t="e">
        <f t="shared" ref="CQ135:CQ166" si="28">ROUNDUP(CO135*CP135,0)</f>
        <v>#VALUE!</v>
      </c>
      <c r="CR135" s="302">
        <f t="shared" ref="CR135:CR166" si="29">IF($BY$67&lt;=CN135,1,0)</f>
        <v>1</v>
      </c>
      <c r="CS135" s="305" t="e">
        <f>IF(CR135=0,0,SUM(CQ136:CQ$170))</f>
        <v>#VALUE!</v>
      </c>
      <c r="CT135" s="177">
        <f t="shared" si="14"/>
        <v>0</v>
      </c>
      <c r="CU135" s="302" t="e">
        <f>IF(CQ135&gt;0,0,IF(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gt;CV68,CV68,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f>
        <v>#VALUE!</v>
      </c>
      <c r="CV135" s="305" t="e">
        <f>IF(CU135=0,0,SUM(CU136:$CU$170))</f>
        <v>#VALUE!</v>
      </c>
      <c r="CW135" s="305" t="e">
        <f t="shared" si="15"/>
        <v>#VALUE!</v>
      </c>
      <c r="CX135" s="308"/>
      <c r="CY135" s="306">
        <f t="shared" si="23"/>
        <v>65</v>
      </c>
      <c r="CZ135" s="304" t="e">
        <f>IF(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gt;DC68,DC68,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f>
        <v>#VALUE!</v>
      </c>
      <c r="DA135" s="177">
        <f t="shared" si="11"/>
        <v>0</v>
      </c>
      <c r="DB135" s="302" t="e">
        <f t="shared" ref="DB135:DB166" si="30">ROUNDUP(CZ135*DA135,0)</f>
        <v>#VALUE!</v>
      </c>
      <c r="DC135" s="302">
        <f t="shared" ref="DC135:DC166" si="31">IF($BY$67&lt;=CY135,1,0)</f>
        <v>1</v>
      </c>
      <c r="DD135" s="305" t="e">
        <f>IF(DC135=0,0,SUM(DB136:DB$170))</f>
        <v>#VALUE!</v>
      </c>
      <c r="DE135" s="177">
        <f t="shared" si="17"/>
        <v>0</v>
      </c>
      <c r="DF135" s="302" t="e">
        <f>IF(DB135&gt;0,0,IF(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gt;DG68,DG68,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f>
        <v>#VALUE!</v>
      </c>
      <c r="DG135" s="305" t="e">
        <f>IF(DF135=0,0,SUM(DF136:$DF$170))</f>
        <v>#VALUE!</v>
      </c>
      <c r="DH135" s="305" t="e">
        <f t="shared" si="18"/>
        <v>#VALUE!</v>
      </c>
    </row>
    <row r="136" spans="1:112" s="301" customFormat="1" ht="17.100000000000001" customHeight="1" x14ac:dyDescent="0.15">
      <c r="A136" s="182"/>
      <c r="B136" s="182"/>
      <c r="C136" s="182"/>
      <c r="D136" s="182"/>
      <c r="E136" s="182"/>
      <c r="F136" s="182"/>
      <c r="G136" s="182"/>
      <c r="H136" s="182"/>
      <c r="I136" s="182"/>
      <c r="J136" s="182"/>
      <c r="K136" s="182"/>
      <c r="L136" s="182"/>
      <c r="M136" s="182"/>
      <c r="N136" s="182"/>
      <c r="O136" s="182"/>
      <c r="P136" s="182"/>
      <c r="Q136" s="182"/>
      <c r="R136" s="182"/>
      <c r="S136" s="182"/>
      <c r="T136" s="182"/>
      <c r="U136" s="182"/>
      <c r="V136" s="182"/>
      <c r="W136" s="182"/>
      <c r="X136" s="182"/>
      <c r="Y136" s="182"/>
      <c r="Z136" s="182"/>
      <c r="AA136" s="182"/>
      <c r="AB136" s="182"/>
      <c r="AC136" s="182"/>
      <c r="AD136" s="182"/>
      <c r="AE136" s="182"/>
      <c r="AF136" s="182"/>
      <c r="AG136" s="182"/>
      <c r="AH136" s="182"/>
      <c r="AI136" s="182"/>
      <c r="AJ136" s="182"/>
      <c r="AK136" s="182"/>
      <c r="AL136" s="182"/>
      <c r="AM136" s="182"/>
      <c r="AN136" s="182"/>
      <c r="AO136" s="182"/>
      <c r="AP136" s="182"/>
      <c r="AQ136" s="182"/>
      <c r="AR136" s="182"/>
      <c r="AS136" s="182"/>
      <c r="AT136" s="182"/>
      <c r="AU136" s="182"/>
      <c r="AV136" s="182"/>
      <c r="AW136" s="182"/>
      <c r="AX136" s="182"/>
      <c r="AY136" s="182"/>
      <c r="AZ136" s="182"/>
      <c r="BA136" s="182"/>
      <c r="BB136" s="182"/>
      <c r="BC136" s="182"/>
      <c r="BD136" s="182"/>
      <c r="BE136" s="182"/>
      <c r="BF136" s="182"/>
      <c r="BG136" s="182"/>
      <c r="BH136" s="182"/>
      <c r="BI136" s="182"/>
      <c r="BJ136" s="182"/>
      <c r="BK136" s="182"/>
      <c r="BL136" s="182"/>
      <c r="BM136" s="182"/>
      <c r="BN136" s="182"/>
      <c r="BO136" s="182"/>
      <c r="BP136" s="182"/>
      <c r="BQ136" s="182"/>
      <c r="BR136" s="182"/>
      <c r="BS136" s="34"/>
      <c r="BT136" s="182"/>
      <c r="BU136" s="182"/>
      <c r="BV136" s="23">
        <v>70</v>
      </c>
      <c r="BW136" s="24">
        <v>1.4999999999999999E-2</v>
      </c>
      <c r="BX136" s="24">
        <v>1.4999999999999999E-2</v>
      </c>
      <c r="BY136" s="308"/>
      <c r="BZ136" s="306">
        <f t="shared" si="20"/>
        <v>66</v>
      </c>
      <c r="CA136" s="304" t="e">
        <f>IF(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gt;CD68,CD68,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f>
        <v>#VALUE!</v>
      </c>
      <c r="CB136" s="307">
        <f t="shared" ref="CB136:CB166" si="32">$CB$70</f>
        <v>0</v>
      </c>
      <c r="CC136" s="302" t="e">
        <f t="shared" si="24"/>
        <v>#VALUE!</v>
      </c>
      <c r="CD136" s="302">
        <f t="shared" si="25"/>
        <v>1</v>
      </c>
      <c r="CE136" s="302" t="e">
        <f>IF(CD136=0,0,SUM(CC137:$CC$170))</f>
        <v>#VALUE!</v>
      </c>
      <c r="CF136" s="47"/>
      <c r="CG136" s="306">
        <f t="shared" si="21"/>
        <v>66</v>
      </c>
      <c r="CH136" s="304" t="e">
        <f>IF(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gt;CK68,CK68,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f>
        <v>#VALUE!</v>
      </c>
      <c r="CI136" s="307">
        <f t="shared" ref="CI136:CI166" si="33">$CI$70</f>
        <v>0</v>
      </c>
      <c r="CJ136" s="302" t="e">
        <f t="shared" si="26"/>
        <v>#VALUE!</v>
      </c>
      <c r="CK136" s="302">
        <f t="shared" si="27"/>
        <v>1</v>
      </c>
      <c r="CL136" s="302" t="e">
        <f>IF(CK136=0,0,SUM(CJ137:CJ$170))</f>
        <v>#VALUE!</v>
      </c>
      <c r="CM136" s="47"/>
      <c r="CN136" s="306">
        <f t="shared" si="22"/>
        <v>66</v>
      </c>
      <c r="CO136" s="304" t="e">
        <f>IF(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gt;CR68,CR68,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f>
        <v>#VALUE!</v>
      </c>
      <c r="CP136" s="177">
        <f t="shared" ref="CP136:CP166" si="34">$CP$70</f>
        <v>0</v>
      </c>
      <c r="CQ136" s="302" t="e">
        <f t="shared" si="28"/>
        <v>#VALUE!</v>
      </c>
      <c r="CR136" s="302">
        <f t="shared" si="29"/>
        <v>1</v>
      </c>
      <c r="CS136" s="305" t="e">
        <f>IF(CR136=0,0,SUM(CQ137:CQ$170))</f>
        <v>#VALUE!</v>
      </c>
      <c r="CT136" s="177">
        <f t="shared" si="14"/>
        <v>0</v>
      </c>
      <c r="CU136" s="302" t="e">
        <f>IF(CQ136&gt;0,0,IF(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gt;CV68,CV68,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f>
        <v>#VALUE!</v>
      </c>
      <c r="CV136" s="305" t="e">
        <f>IF(CU136=0,0,SUM(CU137:$CU$170))</f>
        <v>#VALUE!</v>
      </c>
      <c r="CW136" s="305" t="e">
        <f t="shared" si="15"/>
        <v>#VALUE!</v>
      </c>
      <c r="CX136" s="308"/>
      <c r="CY136" s="306">
        <f t="shared" si="23"/>
        <v>66</v>
      </c>
      <c r="CZ136" s="304" t="e">
        <f>IF(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gt;DC68,DC68,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f>
        <v>#VALUE!</v>
      </c>
      <c r="DA136" s="177">
        <f t="shared" ref="DA136:DA166" si="35">$DA$70</f>
        <v>0</v>
      </c>
      <c r="DB136" s="302" t="e">
        <f t="shared" si="30"/>
        <v>#VALUE!</v>
      </c>
      <c r="DC136" s="302">
        <f t="shared" si="31"/>
        <v>1</v>
      </c>
      <c r="DD136" s="305" t="e">
        <f>IF(DC136=0,0,SUM(DB137:DB$170))</f>
        <v>#VALUE!</v>
      </c>
      <c r="DE136" s="177">
        <f t="shared" si="17"/>
        <v>0</v>
      </c>
      <c r="DF136" s="302" t="e">
        <f>IF(DB136&gt;0,0,IF(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gt;DG68,DG68,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f>
        <v>#VALUE!</v>
      </c>
      <c r="DG136" s="305" t="e">
        <f>IF(DF136=0,0,SUM(DF137:$DF$170))</f>
        <v>#VALUE!</v>
      </c>
      <c r="DH136" s="305" t="e">
        <f t="shared" si="18"/>
        <v>#VALUE!</v>
      </c>
    </row>
    <row r="137" spans="1:112" s="301" customFormat="1" ht="17.100000000000001" customHeight="1" x14ac:dyDescent="0.15">
      <c r="A137" s="182"/>
      <c r="B137" s="182"/>
      <c r="C137" s="182"/>
      <c r="D137" s="182"/>
      <c r="E137" s="182"/>
      <c r="F137" s="182"/>
      <c r="G137" s="182"/>
      <c r="H137" s="182"/>
      <c r="I137" s="182"/>
      <c r="J137" s="182"/>
      <c r="K137" s="182"/>
      <c r="L137" s="182"/>
      <c r="M137" s="182"/>
      <c r="N137" s="182"/>
      <c r="O137" s="182"/>
      <c r="P137" s="182"/>
      <c r="Q137" s="182"/>
      <c r="R137" s="182"/>
      <c r="S137" s="182"/>
      <c r="T137" s="182"/>
      <c r="U137" s="182"/>
      <c r="V137" s="182"/>
      <c r="W137" s="182"/>
      <c r="X137" s="182"/>
      <c r="Y137" s="182"/>
      <c r="Z137" s="182"/>
      <c r="AA137" s="182"/>
      <c r="AB137" s="182"/>
      <c r="AC137" s="182"/>
      <c r="AD137" s="182"/>
      <c r="AE137" s="182"/>
      <c r="AF137" s="182"/>
      <c r="AG137" s="182"/>
      <c r="AH137" s="182"/>
      <c r="AI137" s="182"/>
      <c r="AJ137" s="182"/>
      <c r="AK137" s="182"/>
      <c r="AL137" s="182"/>
      <c r="AM137" s="182"/>
      <c r="AN137" s="182"/>
      <c r="AO137" s="182"/>
      <c r="AP137" s="182"/>
      <c r="AQ137" s="182"/>
      <c r="AR137" s="182"/>
      <c r="AS137" s="182"/>
      <c r="AT137" s="182"/>
      <c r="AU137" s="182"/>
      <c r="AV137" s="182"/>
      <c r="AW137" s="182"/>
      <c r="AX137" s="182"/>
      <c r="AY137" s="182"/>
      <c r="AZ137" s="182"/>
      <c r="BA137" s="182"/>
      <c r="BB137" s="182"/>
      <c r="BC137" s="182"/>
      <c r="BD137" s="182"/>
      <c r="BE137" s="182"/>
      <c r="BF137" s="182"/>
      <c r="BG137" s="182"/>
      <c r="BH137" s="182"/>
      <c r="BI137" s="182"/>
      <c r="BJ137" s="182"/>
      <c r="BK137" s="182"/>
      <c r="BL137" s="182"/>
      <c r="BM137" s="182"/>
      <c r="BN137" s="182"/>
      <c r="BO137" s="182"/>
      <c r="BP137" s="182"/>
      <c r="BQ137" s="182"/>
      <c r="BR137" s="182"/>
      <c r="BS137" s="34"/>
      <c r="BT137" s="182"/>
      <c r="BU137" s="182"/>
      <c r="BV137" s="23">
        <v>71</v>
      </c>
      <c r="BW137" s="24">
        <v>1.4999999999999999E-2</v>
      </c>
      <c r="BX137" s="24">
        <v>1.4E-2</v>
      </c>
      <c r="BY137" s="308"/>
      <c r="BZ137" s="306">
        <f t="shared" si="20"/>
        <v>67</v>
      </c>
      <c r="CA137" s="304" t="e">
        <f>IF(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gt;CD68,CD68,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f>
        <v>#VALUE!</v>
      </c>
      <c r="CB137" s="307">
        <f t="shared" si="32"/>
        <v>0</v>
      </c>
      <c r="CC137" s="302" t="e">
        <f t="shared" si="24"/>
        <v>#VALUE!</v>
      </c>
      <c r="CD137" s="302">
        <f t="shared" si="25"/>
        <v>1</v>
      </c>
      <c r="CE137" s="302" t="e">
        <f>IF(CD137=0,0,SUM(CC138:$CC$170))</f>
        <v>#VALUE!</v>
      </c>
      <c r="CF137" s="47"/>
      <c r="CG137" s="306">
        <f t="shared" si="21"/>
        <v>67</v>
      </c>
      <c r="CH137" s="304" t="e">
        <f>IF(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gt;CK68,CK68,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f>
        <v>#VALUE!</v>
      </c>
      <c r="CI137" s="307">
        <f t="shared" si="33"/>
        <v>0</v>
      </c>
      <c r="CJ137" s="302" t="e">
        <f t="shared" si="26"/>
        <v>#VALUE!</v>
      </c>
      <c r="CK137" s="302">
        <f t="shared" si="27"/>
        <v>1</v>
      </c>
      <c r="CL137" s="302" t="e">
        <f>IF(CK137=0,0,SUM(CJ138:CJ$170))</f>
        <v>#VALUE!</v>
      </c>
      <c r="CM137" s="47"/>
      <c r="CN137" s="306">
        <f t="shared" si="22"/>
        <v>67</v>
      </c>
      <c r="CO137" s="304" t="e">
        <f>IF(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gt;CR68,CR68,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f>
        <v>#VALUE!</v>
      </c>
      <c r="CP137" s="177">
        <f t="shared" si="34"/>
        <v>0</v>
      </c>
      <c r="CQ137" s="302" t="e">
        <f t="shared" si="28"/>
        <v>#VALUE!</v>
      </c>
      <c r="CR137" s="302">
        <f t="shared" si="29"/>
        <v>1</v>
      </c>
      <c r="CS137" s="305" t="e">
        <f>IF(CR137=0,0,SUM(CQ138:CQ$170))</f>
        <v>#VALUE!</v>
      </c>
      <c r="CT137" s="177">
        <f t="shared" ref="CT137:CT166" si="36">CP137</f>
        <v>0</v>
      </c>
      <c r="CU137" s="302" t="e">
        <f>IF(CQ137&gt;0,0,IF(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gt;CV68,CV68,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f>
        <v>#VALUE!</v>
      </c>
      <c r="CV137" s="305" t="e">
        <f>IF(CU137=0,0,SUM(CU138:$CU$170))</f>
        <v>#VALUE!</v>
      </c>
      <c r="CW137" s="305" t="e">
        <f t="shared" ref="CW137:CW166" si="37">IF(AND(CQ137=0,CU137=0),0,IF(CQ137&gt;0,CQ137,IF(CU137=CV136,CU137*CT137-1,CU137*CT137)))</f>
        <v>#VALUE!</v>
      </c>
      <c r="CX137" s="308"/>
      <c r="CY137" s="306">
        <f t="shared" si="23"/>
        <v>67</v>
      </c>
      <c r="CZ137" s="304" t="e">
        <f>IF(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gt;DC68,DC68,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f>
        <v>#VALUE!</v>
      </c>
      <c r="DA137" s="177">
        <f t="shared" si="35"/>
        <v>0</v>
      </c>
      <c r="DB137" s="302" t="e">
        <f t="shared" si="30"/>
        <v>#VALUE!</v>
      </c>
      <c r="DC137" s="302">
        <f t="shared" si="31"/>
        <v>1</v>
      </c>
      <c r="DD137" s="305" t="e">
        <f>IF(DC137=0,0,SUM(DB138:DB$170))</f>
        <v>#VALUE!</v>
      </c>
      <c r="DE137" s="177">
        <f t="shared" ref="DE137:DE166" si="38">DA137</f>
        <v>0</v>
      </c>
      <c r="DF137" s="302" t="e">
        <f>IF(DB137&gt;0,0,IF(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gt;DG68,DG68,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f>
        <v>#VALUE!</v>
      </c>
      <c r="DG137" s="305" t="e">
        <f>IF(DF137=0,0,SUM(DF138:$DF$170))</f>
        <v>#VALUE!</v>
      </c>
      <c r="DH137" s="305" t="e">
        <f t="shared" ref="DH137:DH166" si="39">IF(AND(DB137=0,DF137=0),0,IF(DB137&gt;0,DB137,IF(DF137=DG136,DF137*DE137-1,DF137*DE137)))</f>
        <v>#VALUE!</v>
      </c>
    </row>
    <row r="138" spans="1:112" s="301" customFormat="1" ht="17.100000000000001" customHeight="1" x14ac:dyDescent="0.15">
      <c r="A138" s="182"/>
      <c r="B138" s="182"/>
      <c r="C138" s="182"/>
      <c r="D138" s="182"/>
      <c r="E138" s="182"/>
      <c r="F138" s="182"/>
      <c r="G138" s="182"/>
      <c r="H138" s="182"/>
      <c r="I138" s="182"/>
      <c r="J138" s="182"/>
      <c r="K138" s="182"/>
      <c r="L138" s="182"/>
      <c r="M138" s="182"/>
      <c r="N138" s="182"/>
      <c r="O138" s="182"/>
      <c r="P138" s="182"/>
      <c r="Q138" s="182"/>
      <c r="R138" s="182"/>
      <c r="S138" s="182"/>
      <c r="T138" s="182"/>
      <c r="U138" s="182"/>
      <c r="V138" s="182"/>
      <c r="W138" s="182"/>
      <c r="X138" s="182"/>
      <c r="Y138" s="182"/>
      <c r="Z138" s="182"/>
      <c r="AA138" s="182"/>
      <c r="AB138" s="182"/>
      <c r="AC138" s="182"/>
      <c r="AD138" s="182"/>
      <c r="AE138" s="182"/>
      <c r="AF138" s="182"/>
      <c r="AG138" s="182"/>
      <c r="AH138" s="182"/>
      <c r="AI138" s="182"/>
      <c r="AJ138" s="182"/>
      <c r="AK138" s="182"/>
      <c r="AL138" s="182"/>
      <c r="AM138" s="182"/>
      <c r="AN138" s="182"/>
      <c r="AO138" s="182"/>
      <c r="AP138" s="182"/>
      <c r="AQ138" s="182"/>
      <c r="AR138" s="182"/>
      <c r="AS138" s="182"/>
      <c r="AT138" s="182"/>
      <c r="AU138" s="182"/>
      <c r="AV138" s="182"/>
      <c r="AW138" s="182"/>
      <c r="AX138" s="182"/>
      <c r="AY138" s="182"/>
      <c r="AZ138" s="182"/>
      <c r="BA138" s="182"/>
      <c r="BB138" s="182"/>
      <c r="BC138" s="182"/>
      <c r="BD138" s="182"/>
      <c r="BE138" s="182"/>
      <c r="BF138" s="182"/>
      <c r="BG138" s="182"/>
      <c r="BH138" s="182"/>
      <c r="BI138" s="182"/>
      <c r="BJ138" s="182"/>
      <c r="BK138" s="182"/>
      <c r="BL138" s="182"/>
      <c r="BM138" s="182"/>
      <c r="BN138" s="182"/>
      <c r="BO138" s="182"/>
      <c r="BP138" s="182"/>
      <c r="BQ138" s="182"/>
      <c r="BR138" s="182"/>
      <c r="BS138" s="34"/>
      <c r="BT138" s="182"/>
      <c r="BU138" s="182"/>
      <c r="BV138" s="23">
        <v>72</v>
      </c>
      <c r="BW138" s="24">
        <v>1.4E-2</v>
      </c>
      <c r="BX138" s="24">
        <v>1.4E-2</v>
      </c>
      <c r="BY138" s="308"/>
      <c r="BZ138" s="306">
        <f t="shared" si="20"/>
        <v>68</v>
      </c>
      <c r="CA138" s="304" t="e">
        <f>IF(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gt;CD68,CD68,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f>
        <v>#VALUE!</v>
      </c>
      <c r="CB138" s="307">
        <f t="shared" si="32"/>
        <v>0</v>
      </c>
      <c r="CC138" s="302" t="e">
        <f t="shared" si="24"/>
        <v>#VALUE!</v>
      </c>
      <c r="CD138" s="302">
        <f t="shared" si="25"/>
        <v>1</v>
      </c>
      <c r="CE138" s="302" t="e">
        <f>IF(CD138=0,0,SUM(CC139:$CC$170))</f>
        <v>#VALUE!</v>
      </c>
      <c r="CF138" s="47"/>
      <c r="CG138" s="306">
        <f t="shared" si="21"/>
        <v>68</v>
      </c>
      <c r="CH138" s="304" t="e">
        <f>IF(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gt;CK68,CK68,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f>
        <v>#VALUE!</v>
      </c>
      <c r="CI138" s="307">
        <f t="shared" si="33"/>
        <v>0</v>
      </c>
      <c r="CJ138" s="302" t="e">
        <f t="shared" si="26"/>
        <v>#VALUE!</v>
      </c>
      <c r="CK138" s="302">
        <f t="shared" si="27"/>
        <v>1</v>
      </c>
      <c r="CL138" s="302" t="e">
        <f>IF(CK138=0,0,SUM(CJ139:CJ$170))</f>
        <v>#VALUE!</v>
      </c>
      <c r="CM138" s="47"/>
      <c r="CN138" s="306">
        <f t="shared" si="22"/>
        <v>68</v>
      </c>
      <c r="CO138" s="304" t="e">
        <f>IF(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gt;CR68,CR68,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f>
        <v>#VALUE!</v>
      </c>
      <c r="CP138" s="177">
        <f t="shared" si="34"/>
        <v>0</v>
      </c>
      <c r="CQ138" s="302" t="e">
        <f t="shared" si="28"/>
        <v>#VALUE!</v>
      </c>
      <c r="CR138" s="302">
        <f t="shared" si="29"/>
        <v>1</v>
      </c>
      <c r="CS138" s="305" t="e">
        <f>IF(CR138=0,0,SUM(CQ139:CQ$170))</f>
        <v>#VALUE!</v>
      </c>
      <c r="CT138" s="177">
        <f t="shared" si="36"/>
        <v>0</v>
      </c>
      <c r="CU138" s="302" t="e">
        <f>IF(CQ138&gt;0,0,IF(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gt;CV68,CV68,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f>
        <v>#VALUE!</v>
      </c>
      <c r="CV138" s="305" t="e">
        <f>IF(CU138=0,0,SUM(CU139:$CU$170))</f>
        <v>#VALUE!</v>
      </c>
      <c r="CW138" s="305" t="e">
        <f t="shared" si="37"/>
        <v>#VALUE!</v>
      </c>
      <c r="CX138" s="308"/>
      <c r="CY138" s="306">
        <f t="shared" si="23"/>
        <v>68</v>
      </c>
      <c r="CZ138" s="304" t="e">
        <f>IF(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gt;DC68,DC68,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f>
        <v>#VALUE!</v>
      </c>
      <c r="DA138" s="177">
        <f t="shared" si="35"/>
        <v>0</v>
      </c>
      <c r="DB138" s="302" t="e">
        <f t="shared" si="30"/>
        <v>#VALUE!</v>
      </c>
      <c r="DC138" s="302">
        <f t="shared" si="31"/>
        <v>1</v>
      </c>
      <c r="DD138" s="305" t="e">
        <f>IF(DC138=0,0,SUM(DB139:DB$170))</f>
        <v>#VALUE!</v>
      </c>
      <c r="DE138" s="177">
        <f t="shared" si="38"/>
        <v>0</v>
      </c>
      <c r="DF138" s="302" t="e">
        <f>IF(DB138&gt;0,0,IF(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gt;DG68,DG68,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f>
        <v>#VALUE!</v>
      </c>
      <c r="DG138" s="305" t="e">
        <f>IF(DF138=0,0,SUM(DF139:$DF$170))</f>
        <v>#VALUE!</v>
      </c>
      <c r="DH138" s="305" t="e">
        <f t="shared" si="39"/>
        <v>#VALUE!</v>
      </c>
    </row>
    <row r="139" spans="1:112" s="301" customFormat="1" ht="17.100000000000001" customHeight="1" x14ac:dyDescent="0.15">
      <c r="A139" s="182"/>
      <c r="B139" s="182"/>
      <c r="C139" s="182"/>
      <c r="D139" s="182"/>
      <c r="E139" s="182"/>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2"/>
      <c r="AD139" s="182"/>
      <c r="AE139" s="182"/>
      <c r="AF139" s="182"/>
      <c r="AG139" s="182"/>
      <c r="AH139" s="182"/>
      <c r="AI139" s="182"/>
      <c r="AJ139" s="182"/>
      <c r="AK139" s="182"/>
      <c r="AL139" s="182"/>
      <c r="AM139" s="182"/>
      <c r="AN139" s="182"/>
      <c r="AO139" s="182"/>
      <c r="AP139" s="182"/>
      <c r="AQ139" s="182"/>
      <c r="AR139" s="182"/>
      <c r="AS139" s="182"/>
      <c r="AT139" s="182"/>
      <c r="AU139" s="182"/>
      <c r="AV139" s="182"/>
      <c r="AW139" s="182"/>
      <c r="AX139" s="182"/>
      <c r="AY139" s="182"/>
      <c r="AZ139" s="182"/>
      <c r="BA139" s="182"/>
      <c r="BB139" s="182"/>
      <c r="BC139" s="182"/>
      <c r="BD139" s="182"/>
      <c r="BE139" s="182"/>
      <c r="BF139" s="182"/>
      <c r="BG139" s="182"/>
      <c r="BH139" s="182"/>
      <c r="BI139" s="182"/>
      <c r="BJ139" s="182"/>
      <c r="BK139" s="182"/>
      <c r="BL139" s="182"/>
      <c r="BM139" s="182"/>
      <c r="BN139" s="182"/>
      <c r="BO139" s="182"/>
      <c r="BP139" s="182"/>
      <c r="BQ139" s="182"/>
      <c r="BR139" s="182"/>
      <c r="BS139" s="34"/>
      <c r="BT139" s="182"/>
      <c r="BU139" s="182"/>
      <c r="BV139" s="23">
        <v>73</v>
      </c>
      <c r="BW139" s="24">
        <v>1.4E-2</v>
      </c>
      <c r="BX139" s="24">
        <v>1.4E-2</v>
      </c>
      <c r="BY139" s="308"/>
      <c r="BZ139" s="306">
        <f t="shared" si="20"/>
        <v>69</v>
      </c>
      <c r="CA139" s="304" t="e">
        <f>IF(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gt;CD68,CD68,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f>
        <v>#VALUE!</v>
      </c>
      <c r="CB139" s="307">
        <f t="shared" si="32"/>
        <v>0</v>
      </c>
      <c r="CC139" s="302" t="e">
        <f t="shared" si="24"/>
        <v>#VALUE!</v>
      </c>
      <c r="CD139" s="302">
        <f t="shared" si="25"/>
        <v>1</v>
      </c>
      <c r="CE139" s="302" t="e">
        <f>IF(CD139=0,0,SUM(CC140:$CC$170))</f>
        <v>#VALUE!</v>
      </c>
      <c r="CF139" s="47"/>
      <c r="CG139" s="306">
        <f t="shared" si="21"/>
        <v>69</v>
      </c>
      <c r="CH139" s="304" t="e">
        <f>IF(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gt;CK68,CK68,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f>
        <v>#VALUE!</v>
      </c>
      <c r="CI139" s="307">
        <f t="shared" si="33"/>
        <v>0</v>
      </c>
      <c r="CJ139" s="302" t="e">
        <f t="shared" si="26"/>
        <v>#VALUE!</v>
      </c>
      <c r="CK139" s="302">
        <f t="shared" si="27"/>
        <v>1</v>
      </c>
      <c r="CL139" s="302" t="e">
        <f>IF(CK139=0,0,SUM(CJ140:CJ$170))</f>
        <v>#VALUE!</v>
      </c>
      <c r="CM139" s="47"/>
      <c r="CN139" s="306">
        <f t="shared" si="22"/>
        <v>69</v>
      </c>
      <c r="CO139" s="304" t="e">
        <f>IF(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gt;CR68,CR68,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f>
        <v>#VALUE!</v>
      </c>
      <c r="CP139" s="177">
        <f t="shared" si="34"/>
        <v>0</v>
      </c>
      <c r="CQ139" s="302" t="e">
        <f t="shared" si="28"/>
        <v>#VALUE!</v>
      </c>
      <c r="CR139" s="302">
        <f t="shared" si="29"/>
        <v>1</v>
      </c>
      <c r="CS139" s="305" t="e">
        <f>IF(CR139=0,0,SUM(CQ140:CQ$170))</f>
        <v>#VALUE!</v>
      </c>
      <c r="CT139" s="177">
        <f t="shared" si="36"/>
        <v>0</v>
      </c>
      <c r="CU139" s="302" t="e">
        <f>IF(CQ139&gt;0,0,IF(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gt;CV68,CV68,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f>
        <v>#VALUE!</v>
      </c>
      <c r="CV139" s="305" t="e">
        <f>IF(CU139=0,0,SUM(CU140:$CU$170))</f>
        <v>#VALUE!</v>
      </c>
      <c r="CW139" s="305" t="e">
        <f t="shared" si="37"/>
        <v>#VALUE!</v>
      </c>
      <c r="CX139" s="308"/>
      <c r="CY139" s="306">
        <f t="shared" si="23"/>
        <v>69</v>
      </c>
      <c r="CZ139" s="304" t="e">
        <f>IF(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gt;DC68,DC68,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f>
        <v>#VALUE!</v>
      </c>
      <c r="DA139" s="177">
        <f t="shared" si="35"/>
        <v>0</v>
      </c>
      <c r="DB139" s="302" t="e">
        <f t="shared" si="30"/>
        <v>#VALUE!</v>
      </c>
      <c r="DC139" s="302">
        <f t="shared" si="31"/>
        <v>1</v>
      </c>
      <c r="DD139" s="305" t="e">
        <f>IF(DC139=0,0,SUM(DB140:DB$170))</f>
        <v>#VALUE!</v>
      </c>
      <c r="DE139" s="177">
        <f t="shared" si="38"/>
        <v>0</v>
      </c>
      <c r="DF139" s="302" t="e">
        <f>IF(DB139&gt;0,0,IF(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gt;DG68,DG68,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f>
        <v>#VALUE!</v>
      </c>
      <c r="DG139" s="305" t="e">
        <f>IF(DF139=0,0,SUM(DF140:$DF$170))</f>
        <v>#VALUE!</v>
      </c>
      <c r="DH139" s="305" t="e">
        <f t="shared" si="39"/>
        <v>#VALUE!</v>
      </c>
    </row>
    <row r="140" spans="1:112" s="301" customFormat="1" ht="17.100000000000001" customHeight="1" x14ac:dyDescent="0.15">
      <c r="A140" s="182"/>
      <c r="B140" s="182"/>
      <c r="C140" s="182"/>
      <c r="D140" s="182"/>
      <c r="E140" s="182"/>
      <c r="F140" s="182"/>
      <c r="G140" s="182"/>
      <c r="H140" s="182"/>
      <c r="I140" s="182"/>
      <c r="J140" s="182"/>
      <c r="K140" s="182"/>
      <c r="L140" s="182"/>
      <c r="M140" s="182"/>
      <c r="N140" s="182"/>
      <c r="O140" s="182"/>
      <c r="P140" s="182"/>
      <c r="Q140" s="182"/>
      <c r="R140" s="182"/>
      <c r="S140" s="182"/>
      <c r="T140" s="182"/>
      <c r="U140" s="182"/>
      <c r="V140" s="182"/>
      <c r="W140" s="182"/>
      <c r="X140" s="182"/>
      <c r="Y140" s="182"/>
      <c r="Z140" s="182"/>
      <c r="AA140" s="182"/>
      <c r="AB140" s="182"/>
      <c r="AC140" s="182"/>
      <c r="AD140" s="182"/>
      <c r="AE140" s="182"/>
      <c r="AF140" s="182"/>
      <c r="AG140" s="182"/>
      <c r="AH140" s="182"/>
      <c r="AI140" s="182"/>
      <c r="AJ140" s="182"/>
      <c r="AK140" s="182"/>
      <c r="AL140" s="182"/>
      <c r="AM140" s="182"/>
      <c r="AN140" s="182"/>
      <c r="AO140" s="182"/>
      <c r="AP140" s="182"/>
      <c r="AQ140" s="182"/>
      <c r="AR140" s="182"/>
      <c r="AS140" s="182"/>
      <c r="AT140" s="182"/>
      <c r="AU140" s="182"/>
      <c r="AV140" s="182"/>
      <c r="AW140" s="182"/>
      <c r="AX140" s="182"/>
      <c r="AY140" s="182"/>
      <c r="AZ140" s="182"/>
      <c r="BA140" s="182"/>
      <c r="BB140" s="182"/>
      <c r="BC140" s="182"/>
      <c r="BD140" s="182"/>
      <c r="BE140" s="182"/>
      <c r="BF140" s="182"/>
      <c r="BG140" s="182"/>
      <c r="BH140" s="182"/>
      <c r="BI140" s="182"/>
      <c r="BJ140" s="182"/>
      <c r="BK140" s="182"/>
      <c r="BL140" s="182"/>
      <c r="BM140" s="182"/>
      <c r="BN140" s="182"/>
      <c r="BO140" s="182"/>
      <c r="BP140" s="182"/>
      <c r="BQ140" s="182"/>
      <c r="BR140" s="182"/>
      <c r="BS140" s="34"/>
      <c r="BT140" s="182"/>
      <c r="BU140" s="182"/>
      <c r="BV140" s="23">
        <v>74</v>
      </c>
      <c r="BW140" s="24">
        <v>1.4E-2</v>
      </c>
      <c r="BX140" s="24">
        <v>1.4E-2</v>
      </c>
      <c r="BY140" s="308"/>
      <c r="BZ140" s="306">
        <f t="shared" si="20"/>
        <v>70</v>
      </c>
      <c r="CA140" s="304" t="e">
        <f>IF(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gt;CD68,CD68,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f>
        <v>#VALUE!</v>
      </c>
      <c r="CB140" s="307">
        <f t="shared" si="32"/>
        <v>0</v>
      </c>
      <c r="CC140" s="302" t="e">
        <f t="shared" si="24"/>
        <v>#VALUE!</v>
      </c>
      <c r="CD140" s="302">
        <f t="shared" si="25"/>
        <v>1</v>
      </c>
      <c r="CE140" s="302" t="e">
        <f>IF(CD140=0,0,SUM(CC141:$CC$170))</f>
        <v>#VALUE!</v>
      </c>
      <c r="CF140" s="47"/>
      <c r="CG140" s="306">
        <f t="shared" si="21"/>
        <v>70</v>
      </c>
      <c r="CH140" s="304" t="e">
        <f>IF(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gt;CK68,CK68,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f>
        <v>#VALUE!</v>
      </c>
      <c r="CI140" s="307">
        <f t="shared" si="33"/>
        <v>0</v>
      </c>
      <c r="CJ140" s="302" t="e">
        <f t="shared" si="26"/>
        <v>#VALUE!</v>
      </c>
      <c r="CK140" s="302">
        <f t="shared" si="27"/>
        <v>1</v>
      </c>
      <c r="CL140" s="302" t="e">
        <f>IF(CK140=0,0,SUM(CJ141:CJ$170))</f>
        <v>#VALUE!</v>
      </c>
      <c r="CM140" s="47"/>
      <c r="CN140" s="306">
        <f t="shared" si="22"/>
        <v>70</v>
      </c>
      <c r="CO140" s="304" t="e">
        <f>IF(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gt;CR68,CR68,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f>
        <v>#VALUE!</v>
      </c>
      <c r="CP140" s="177">
        <f t="shared" si="34"/>
        <v>0</v>
      </c>
      <c r="CQ140" s="302" t="e">
        <f t="shared" si="28"/>
        <v>#VALUE!</v>
      </c>
      <c r="CR140" s="302">
        <f t="shared" si="29"/>
        <v>1</v>
      </c>
      <c r="CS140" s="305" t="e">
        <f>IF(CR140=0,0,SUM(CQ141:CQ$170))</f>
        <v>#VALUE!</v>
      </c>
      <c r="CT140" s="177">
        <f t="shared" si="36"/>
        <v>0</v>
      </c>
      <c r="CU140" s="302" t="e">
        <f>IF(CQ140&gt;0,0,IF(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gt;CV68,CV68,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f>
        <v>#VALUE!</v>
      </c>
      <c r="CV140" s="305" t="e">
        <f>IF(CU140=0,0,SUM(CU141:$CU$170))</f>
        <v>#VALUE!</v>
      </c>
      <c r="CW140" s="305" t="e">
        <f t="shared" si="37"/>
        <v>#VALUE!</v>
      </c>
      <c r="CX140" s="308"/>
      <c r="CY140" s="306">
        <f t="shared" si="23"/>
        <v>70</v>
      </c>
      <c r="CZ140" s="304" t="e">
        <f>IF(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gt;DC68,DC68,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f>
        <v>#VALUE!</v>
      </c>
      <c r="DA140" s="177">
        <f t="shared" si="35"/>
        <v>0</v>
      </c>
      <c r="DB140" s="302" t="e">
        <f t="shared" si="30"/>
        <v>#VALUE!</v>
      </c>
      <c r="DC140" s="302">
        <f t="shared" si="31"/>
        <v>1</v>
      </c>
      <c r="DD140" s="305" t="e">
        <f>IF(DC140=0,0,SUM(DB141:DB$170))</f>
        <v>#VALUE!</v>
      </c>
      <c r="DE140" s="177">
        <f t="shared" si="38"/>
        <v>0</v>
      </c>
      <c r="DF140" s="302" t="e">
        <f>IF(DB140&gt;0,0,IF(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gt;DG68,DG68,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f>
        <v>#VALUE!</v>
      </c>
      <c r="DG140" s="305" t="e">
        <f>IF(DF140=0,0,SUM(DF141:$DF$170))</f>
        <v>#VALUE!</v>
      </c>
      <c r="DH140" s="305" t="e">
        <f t="shared" si="39"/>
        <v>#VALUE!</v>
      </c>
    </row>
    <row r="141" spans="1:112" s="301" customFormat="1" ht="17.100000000000001" customHeight="1" x14ac:dyDescent="0.15">
      <c r="A141" s="182"/>
      <c r="B141" s="182"/>
      <c r="C141" s="182"/>
      <c r="D141" s="182"/>
      <c r="E141" s="182"/>
      <c r="F141" s="182"/>
      <c r="G141" s="182"/>
      <c r="H141" s="182"/>
      <c r="I141" s="182"/>
      <c r="J141" s="182"/>
      <c r="K141" s="182"/>
      <c r="L141" s="182"/>
      <c r="M141" s="182"/>
      <c r="N141" s="182"/>
      <c r="O141" s="182"/>
      <c r="P141" s="182"/>
      <c r="Q141" s="182"/>
      <c r="R141" s="182"/>
      <c r="S141" s="182"/>
      <c r="T141" s="182"/>
      <c r="U141" s="182"/>
      <c r="V141" s="182"/>
      <c r="W141" s="182"/>
      <c r="X141" s="182"/>
      <c r="Y141" s="182"/>
      <c r="Z141" s="182"/>
      <c r="AA141" s="182"/>
      <c r="AB141" s="182"/>
      <c r="AC141" s="182"/>
      <c r="AD141" s="182"/>
      <c r="AE141" s="182"/>
      <c r="AF141" s="182"/>
      <c r="AG141" s="182"/>
      <c r="AH141" s="182"/>
      <c r="AI141" s="182"/>
      <c r="AJ141" s="182"/>
      <c r="AK141" s="182"/>
      <c r="AL141" s="182"/>
      <c r="AM141" s="182"/>
      <c r="AN141" s="182"/>
      <c r="AO141" s="182"/>
      <c r="AP141" s="182"/>
      <c r="AQ141" s="182"/>
      <c r="AR141" s="182"/>
      <c r="AS141" s="182"/>
      <c r="AT141" s="182"/>
      <c r="AU141" s="182"/>
      <c r="AV141" s="182"/>
      <c r="AW141" s="182"/>
      <c r="AX141" s="182"/>
      <c r="AY141" s="182"/>
      <c r="AZ141" s="182"/>
      <c r="BA141" s="182"/>
      <c r="BB141" s="182"/>
      <c r="BC141" s="182"/>
      <c r="BD141" s="182"/>
      <c r="BE141" s="182"/>
      <c r="BF141" s="182"/>
      <c r="BG141" s="182"/>
      <c r="BH141" s="182"/>
      <c r="BI141" s="182"/>
      <c r="BJ141" s="182"/>
      <c r="BK141" s="182"/>
      <c r="BL141" s="182"/>
      <c r="BM141" s="182"/>
      <c r="BN141" s="182"/>
      <c r="BO141" s="182"/>
      <c r="BP141" s="182"/>
      <c r="BQ141" s="182"/>
      <c r="BR141" s="182"/>
      <c r="BS141" s="34"/>
      <c r="BT141" s="182"/>
      <c r="BU141" s="182"/>
      <c r="BV141" s="23">
        <v>75</v>
      </c>
      <c r="BW141" s="24">
        <v>1.4E-2</v>
      </c>
      <c r="BX141" s="24">
        <v>1.4E-2</v>
      </c>
      <c r="BY141" s="308"/>
      <c r="BZ141" s="306">
        <f t="shared" si="20"/>
        <v>71</v>
      </c>
      <c r="CA141" s="304" t="e">
        <f>IF(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gt;CD68,CD68,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f>
        <v>#VALUE!</v>
      </c>
      <c r="CB141" s="307">
        <f t="shared" si="32"/>
        <v>0</v>
      </c>
      <c r="CC141" s="302" t="e">
        <f t="shared" si="24"/>
        <v>#VALUE!</v>
      </c>
      <c r="CD141" s="302">
        <f t="shared" si="25"/>
        <v>1</v>
      </c>
      <c r="CE141" s="302" t="e">
        <f>IF(CD141=0,0,SUM(CC142:$CC$170))</f>
        <v>#VALUE!</v>
      </c>
      <c r="CF141" s="47"/>
      <c r="CG141" s="306">
        <f t="shared" si="21"/>
        <v>71</v>
      </c>
      <c r="CH141" s="304" t="e">
        <f>IF(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gt;CK68,CK68,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f>
        <v>#VALUE!</v>
      </c>
      <c r="CI141" s="307">
        <f t="shared" si="33"/>
        <v>0</v>
      </c>
      <c r="CJ141" s="302" t="e">
        <f t="shared" si="26"/>
        <v>#VALUE!</v>
      </c>
      <c r="CK141" s="302">
        <f t="shared" si="27"/>
        <v>1</v>
      </c>
      <c r="CL141" s="302" t="e">
        <f>IF(CK141=0,0,SUM(CJ142:CJ$170))</f>
        <v>#VALUE!</v>
      </c>
      <c r="CM141" s="47"/>
      <c r="CN141" s="306">
        <f t="shared" si="22"/>
        <v>71</v>
      </c>
      <c r="CO141" s="304" t="e">
        <f>IF(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gt;CR68,CR68,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f>
        <v>#VALUE!</v>
      </c>
      <c r="CP141" s="177">
        <f t="shared" si="34"/>
        <v>0</v>
      </c>
      <c r="CQ141" s="302" t="e">
        <f t="shared" si="28"/>
        <v>#VALUE!</v>
      </c>
      <c r="CR141" s="302">
        <f t="shared" si="29"/>
        <v>1</v>
      </c>
      <c r="CS141" s="305" t="e">
        <f>IF(CR141=0,0,SUM(CQ142:CQ$170))</f>
        <v>#VALUE!</v>
      </c>
      <c r="CT141" s="177">
        <f t="shared" si="36"/>
        <v>0</v>
      </c>
      <c r="CU141" s="302" t="e">
        <f>IF(CQ141&gt;0,0,IF(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gt;CV68,CV68,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f>
        <v>#VALUE!</v>
      </c>
      <c r="CV141" s="305" t="e">
        <f>IF(CU141=0,0,SUM(CU142:$CU$170))</f>
        <v>#VALUE!</v>
      </c>
      <c r="CW141" s="305" t="e">
        <f t="shared" si="37"/>
        <v>#VALUE!</v>
      </c>
      <c r="CX141" s="308"/>
      <c r="CY141" s="306">
        <f t="shared" si="23"/>
        <v>71</v>
      </c>
      <c r="CZ141" s="304" t="e">
        <f>IF(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gt;DC68,DC68,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f>
        <v>#VALUE!</v>
      </c>
      <c r="DA141" s="177">
        <f t="shared" si="35"/>
        <v>0</v>
      </c>
      <c r="DB141" s="302" t="e">
        <f t="shared" si="30"/>
        <v>#VALUE!</v>
      </c>
      <c r="DC141" s="302">
        <f t="shared" si="31"/>
        <v>1</v>
      </c>
      <c r="DD141" s="305" t="e">
        <f>IF(DC141=0,0,SUM(DB142:DB$170))</f>
        <v>#VALUE!</v>
      </c>
      <c r="DE141" s="177">
        <f t="shared" si="38"/>
        <v>0</v>
      </c>
      <c r="DF141" s="302" t="e">
        <f>IF(DB141&gt;0,0,IF(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gt;DG68,DG68,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f>
        <v>#VALUE!</v>
      </c>
      <c r="DG141" s="305" t="e">
        <f>IF(DF141=0,0,SUM(DF142:$DF$170))</f>
        <v>#VALUE!</v>
      </c>
      <c r="DH141" s="305" t="e">
        <f t="shared" si="39"/>
        <v>#VALUE!</v>
      </c>
    </row>
    <row r="142" spans="1:112" s="301" customFormat="1" ht="17.100000000000001" customHeight="1" x14ac:dyDescent="0.15">
      <c r="A142" s="182"/>
      <c r="B142" s="182"/>
      <c r="C142" s="182"/>
      <c r="D142" s="182"/>
      <c r="E142" s="182"/>
      <c r="F142" s="182"/>
      <c r="G142" s="182"/>
      <c r="H142" s="182"/>
      <c r="I142" s="182"/>
      <c r="J142" s="182"/>
      <c r="K142" s="182"/>
      <c r="L142" s="182"/>
      <c r="M142" s="182"/>
      <c r="N142" s="182"/>
      <c r="O142" s="182"/>
      <c r="P142" s="182"/>
      <c r="Q142" s="182"/>
      <c r="R142" s="182"/>
      <c r="S142" s="182"/>
      <c r="T142" s="182"/>
      <c r="U142" s="182"/>
      <c r="V142" s="182"/>
      <c r="W142" s="182"/>
      <c r="X142" s="182"/>
      <c r="Y142" s="182"/>
      <c r="Z142" s="182"/>
      <c r="AA142" s="182"/>
      <c r="AB142" s="182"/>
      <c r="AC142" s="182"/>
      <c r="AD142" s="182"/>
      <c r="AE142" s="182"/>
      <c r="AF142" s="182"/>
      <c r="AG142" s="182"/>
      <c r="AH142" s="182"/>
      <c r="AI142" s="182"/>
      <c r="AJ142" s="182"/>
      <c r="AK142" s="182"/>
      <c r="AL142" s="182"/>
      <c r="AM142" s="182"/>
      <c r="AN142" s="182"/>
      <c r="AO142" s="182"/>
      <c r="AP142" s="182"/>
      <c r="AQ142" s="182"/>
      <c r="AR142" s="182"/>
      <c r="AS142" s="182"/>
      <c r="AT142" s="182"/>
      <c r="AU142" s="182"/>
      <c r="AV142" s="182"/>
      <c r="AW142" s="182"/>
      <c r="AX142" s="182"/>
      <c r="AY142" s="182"/>
      <c r="AZ142" s="182"/>
      <c r="BA142" s="182"/>
      <c r="BB142" s="182"/>
      <c r="BC142" s="182"/>
      <c r="BD142" s="182"/>
      <c r="BE142" s="182"/>
      <c r="BF142" s="182"/>
      <c r="BG142" s="182"/>
      <c r="BH142" s="182"/>
      <c r="BI142" s="182"/>
      <c r="BJ142" s="182"/>
      <c r="BK142" s="182"/>
      <c r="BL142" s="182"/>
      <c r="BM142" s="182"/>
      <c r="BN142" s="182"/>
      <c r="BO142" s="182"/>
      <c r="BP142" s="182"/>
      <c r="BQ142" s="182"/>
      <c r="BR142" s="182"/>
      <c r="BS142" s="34"/>
      <c r="BT142" s="182"/>
      <c r="BU142" s="182"/>
      <c r="BV142" s="23">
        <v>76</v>
      </c>
      <c r="BW142" s="24">
        <v>1.4E-2</v>
      </c>
      <c r="BX142" s="24">
        <v>1.4E-2</v>
      </c>
      <c r="BY142" s="308"/>
      <c r="BZ142" s="306">
        <f t="shared" si="20"/>
        <v>72</v>
      </c>
      <c r="CA142" s="304" t="e">
        <f>IF(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gt;CD68,CD68,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f>
        <v>#VALUE!</v>
      </c>
      <c r="CB142" s="307">
        <f t="shared" si="32"/>
        <v>0</v>
      </c>
      <c r="CC142" s="302" t="e">
        <f t="shared" si="24"/>
        <v>#VALUE!</v>
      </c>
      <c r="CD142" s="302">
        <f t="shared" si="25"/>
        <v>1</v>
      </c>
      <c r="CE142" s="302" t="e">
        <f>IF(CD142=0,0,SUM(CC143:$CC$170))</f>
        <v>#VALUE!</v>
      </c>
      <c r="CF142" s="47"/>
      <c r="CG142" s="306">
        <f t="shared" si="21"/>
        <v>72</v>
      </c>
      <c r="CH142" s="304" t="e">
        <f>IF(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gt;CK68,CK68,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f>
        <v>#VALUE!</v>
      </c>
      <c r="CI142" s="307">
        <f t="shared" si="33"/>
        <v>0</v>
      </c>
      <c r="CJ142" s="302" t="e">
        <f t="shared" si="26"/>
        <v>#VALUE!</v>
      </c>
      <c r="CK142" s="302">
        <f t="shared" si="27"/>
        <v>1</v>
      </c>
      <c r="CL142" s="302" t="e">
        <f>IF(CK142=0,0,SUM(CJ143:CJ$170))</f>
        <v>#VALUE!</v>
      </c>
      <c r="CM142" s="47"/>
      <c r="CN142" s="306">
        <f t="shared" si="22"/>
        <v>72</v>
      </c>
      <c r="CO142" s="304" t="e">
        <f>IF(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gt;CR68,CR68,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f>
        <v>#VALUE!</v>
      </c>
      <c r="CP142" s="177">
        <f t="shared" si="34"/>
        <v>0</v>
      </c>
      <c r="CQ142" s="302" t="e">
        <f t="shared" si="28"/>
        <v>#VALUE!</v>
      </c>
      <c r="CR142" s="302">
        <f t="shared" si="29"/>
        <v>1</v>
      </c>
      <c r="CS142" s="305" t="e">
        <f>IF(CR142=0,0,SUM(CQ143:CQ$170))</f>
        <v>#VALUE!</v>
      </c>
      <c r="CT142" s="177">
        <f t="shared" si="36"/>
        <v>0</v>
      </c>
      <c r="CU142" s="302" t="e">
        <f>IF(CQ142&gt;0,0,IF(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gt;CV68,CV68,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f>
        <v>#VALUE!</v>
      </c>
      <c r="CV142" s="305" t="e">
        <f>IF(CU142=0,0,SUM(CU143:$CU$170))</f>
        <v>#VALUE!</v>
      </c>
      <c r="CW142" s="305" t="e">
        <f t="shared" si="37"/>
        <v>#VALUE!</v>
      </c>
      <c r="CX142" s="308"/>
      <c r="CY142" s="306">
        <f t="shared" si="23"/>
        <v>72</v>
      </c>
      <c r="CZ142" s="304" t="e">
        <f>IF(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gt;DC68,DC68,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f>
        <v>#VALUE!</v>
      </c>
      <c r="DA142" s="177">
        <f t="shared" si="35"/>
        <v>0</v>
      </c>
      <c r="DB142" s="302" t="e">
        <f t="shared" si="30"/>
        <v>#VALUE!</v>
      </c>
      <c r="DC142" s="302">
        <f t="shared" si="31"/>
        <v>1</v>
      </c>
      <c r="DD142" s="305" t="e">
        <f>IF(DC142=0,0,SUM(DB143:DB$170))</f>
        <v>#VALUE!</v>
      </c>
      <c r="DE142" s="177">
        <f t="shared" si="38"/>
        <v>0</v>
      </c>
      <c r="DF142" s="302" t="e">
        <f>IF(DB142&gt;0,0,IF(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gt;DG68,DG68,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f>
        <v>#VALUE!</v>
      </c>
      <c r="DG142" s="305" t="e">
        <f>IF(DF142=0,0,SUM(DF143:$DF$170))</f>
        <v>#VALUE!</v>
      </c>
      <c r="DH142" s="305" t="e">
        <f t="shared" si="39"/>
        <v>#VALUE!</v>
      </c>
    </row>
    <row r="143" spans="1:112" s="301" customFormat="1" ht="17.100000000000001" customHeight="1" x14ac:dyDescent="0.15">
      <c r="A143" s="182"/>
      <c r="B143" s="182"/>
      <c r="C143" s="182"/>
      <c r="D143" s="182"/>
      <c r="E143" s="182"/>
      <c r="F143" s="182"/>
      <c r="G143" s="182"/>
      <c r="H143" s="182"/>
      <c r="I143" s="182"/>
      <c r="J143" s="182"/>
      <c r="K143" s="182"/>
      <c r="L143" s="182"/>
      <c r="M143" s="182"/>
      <c r="N143" s="182"/>
      <c r="O143" s="182"/>
      <c r="P143" s="182"/>
      <c r="Q143" s="182"/>
      <c r="R143" s="182"/>
      <c r="S143" s="182"/>
      <c r="T143" s="182"/>
      <c r="U143" s="182"/>
      <c r="V143" s="182"/>
      <c r="W143" s="182"/>
      <c r="X143" s="182"/>
      <c r="Y143" s="182"/>
      <c r="Z143" s="182"/>
      <c r="AA143" s="182"/>
      <c r="AB143" s="182"/>
      <c r="AC143" s="182"/>
      <c r="AD143" s="182"/>
      <c r="AE143" s="182"/>
      <c r="AF143" s="182"/>
      <c r="AG143" s="182"/>
      <c r="AH143" s="182"/>
      <c r="AI143" s="182"/>
      <c r="AJ143" s="182"/>
      <c r="AK143" s="182"/>
      <c r="AL143" s="182"/>
      <c r="AM143" s="182"/>
      <c r="AN143" s="182"/>
      <c r="AO143" s="182"/>
      <c r="AP143" s="182"/>
      <c r="AQ143" s="182"/>
      <c r="AR143" s="182"/>
      <c r="AS143" s="182"/>
      <c r="AT143" s="182"/>
      <c r="AU143" s="182"/>
      <c r="AV143" s="182"/>
      <c r="AW143" s="182"/>
      <c r="AX143" s="182"/>
      <c r="AY143" s="182"/>
      <c r="AZ143" s="182"/>
      <c r="BA143" s="182"/>
      <c r="BB143" s="182"/>
      <c r="BC143" s="182"/>
      <c r="BD143" s="182"/>
      <c r="BE143" s="182"/>
      <c r="BF143" s="182"/>
      <c r="BG143" s="182"/>
      <c r="BH143" s="182"/>
      <c r="BI143" s="182"/>
      <c r="BJ143" s="182"/>
      <c r="BK143" s="182"/>
      <c r="BL143" s="182"/>
      <c r="BM143" s="182"/>
      <c r="BN143" s="182"/>
      <c r="BO143" s="182"/>
      <c r="BP143" s="182"/>
      <c r="BQ143" s="182"/>
      <c r="BR143" s="182"/>
      <c r="BS143" s="34"/>
      <c r="BT143" s="182"/>
      <c r="BU143" s="182"/>
      <c r="BV143" s="23">
        <v>77</v>
      </c>
      <c r="BW143" s="24">
        <v>1.2999999999999999E-2</v>
      </c>
      <c r="BX143" s="24">
        <v>1.2999999999999999E-2</v>
      </c>
      <c r="BY143" s="308"/>
      <c r="BZ143" s="306">
        <f t="shared" si="20"/>
        <v>73</v>
      </c>
      <c r="CA143" s="304" t="e">
        <f>IF(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gt;CD68,CD68,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f>
        <v>#VALUE!</v>
      </c>
      <c r="CB143" s="307">
        <f t="shared" si="32"/>
        <v>0</v>
      </c>
      <c r="CC143" s="302" t="e">
        <f t="shared" si="24"/>
        <v>#VALUE!</v>
      </c>
      <c r="CD143" s="302">
        <f t="shared" si="25"/>
        <v>1</v>
      </c>
      <c r="CE143" s="302" t="e">
        <f>IF(CD143=0,0,SUM(CC144:$CC$170))</f>
        <v>#VALUE!</v>
      </c>
      <c r="CF143" s="47"/>
      <c r="CG143" s="306">
        <f t="shared" si="21"/>
        <v>73</v>
      </c>
      <c r="CH143" s="304" t="e">
        <f>IF(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gt;CK68,CK68,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f>
        <v>#VALUE!</v>
      </c>
      <c r="CI143" s="307">
        <f t="shared" si="33"/>
        <v>0</v>
      </c>
      <c r="CJ143" s="302" t="e">
        <f t="shared" si="26"/>
        <v>#VALUE!</v>
      </c>
      <c r="CK143" s="302">
        <f t="shared" si="27"/>
        <v>1</v>
      </c>
      <c r="CL143" s="302" t="e">
        <f>IF(CK143=0,0,SUM(CJ144:CJ$170))</f>
        <v>#VALUE!</v>
      </c>
      <c r="CM143" s="47"/>
      <c r="CN143" s="306">
        <f t="shared" si="22"/>
        <v>73</v>
      </c>
      <c r="CO143" s="304" t="e">
        <f>IF(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gt;CR68,CR68,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f>
        <v>#VALUE!</v>
      </c>
      <c r="CP143" s="177">
        <f t="shared" si="34"/>
        <v>0</v>
      </c>
      <c r="CQ143" s="302" t="e">
        <f t="shared" si="28"/>
        <v>#VALUE!</v>
      </c>
      <c r="CR143" s="302">
        <f t="shared" si="29"/>
        <v>1</v>
      </c>
      <c r="CS143" s="305" t="e">
        <f>IF(CR143=0,0,SUM(CQ144:CQ$170))</f>
        <v>#VALUE!</v>
      </c>
      <c r="CT143" s="177">
        <f t="shared" si="36"/>
        <v>0</v>
      </c>
      <c r="CU143" s="302" t="e">
        <f>IF(CQ143&gt;0,0,IF(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gt;CV68,CV68,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f>
        <v>#VALUE!</v>
      </c>
      <c r="CV143" s="305" t="e">
        <f>IF(CU143=0,0,SUM(CU144:$CU$170))</f>
        <v>#VALUE!</v>
      </c>
      <c r="CW143" s="305" t="e">
        <f t="shared" si="37"/>
        <v>#VALUE!</v>
      </c>
      <c r="CX143" s="308"/>
      <c r="CY143" s="306">
        <f t="shared" si="23"/>
        <v>73</v>
      </c>
      <c r="CZ143" s="304" t="e">
        <f>IF(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gt;DC68,DC68,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f>
        <v>#VALUE!</v>
      </c>
      <c r="DA143" s="177">
        <f t="shared" si="35"/>
        <v>0</v>
      </c>
      <c r="DB143" s="302" t="e">
        <f t="shared" si="30"/>
        <v>#VALUE!</v>
      </c>
      <c r="DC143" s="302">
        <f t="shared" si="31"/>
        <v>1</v>
      </c>
      <c r="DD143" s="305" t="e">
        <f>IF(DC143=0,0,SUM(DB144:DB$170))</f>
        <v>#VALUE!</v>
      </c>
      <c r="DE143" s="177">
        <f t="shared" si="38"/>
        <v>0</v>
      </c>
      <c r="DF143" s="302" t="e">
        <f>IF(DB143&gt;0,0,IF(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gt;DG68,DG68,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f>
        <v>#VALUE!</v>
      </c>
      <c r="DG143" s="305" t="e">
        <f>IF(DF143=0,0,SUM(DF144:$DF$170))</f>
        <v>#VALUE!</v>
      </c>
      <c r="DH143" s="305" t="e">
        <f t="shared" si="39"/>
        <v>#VALUE!</v>
      </c>
    </row>
    <row r="144" spans="1:112" s="301" customFormat="1" ht="17.100000000000001" customHeight="1" x14ac:dyDescent="0.15">
      <c r="A144" s="182"/>
      <c r="B144" s="182"/>
      <c r="C144" s="182"/>
      <c r="D144" s="182"/>
      <c r="E144" s="182"/>
      <c r="F144" s="182"/>
      <c r="G144" s="182"/>
      <c r="H144" s="182"/>
      <c r="I144" s="182"/>
      <c r="J144" s="182"/>
      <c r="K144" s="182"/>
      <c r="L144" s="182"/>
      <c r="M144" s="182"/>
      <c r="N144" s="182"/>
      <c r="O144" s="182"/>
      <c r="P144" s="182"/>
      <c r="Q144" s="182"/>
      <c r="R144" s="182"/>
      <c r="S144" s="182"/>
      <c r="T144" s="182"/>
      <c r="U144" s="182"/>
      <c r="V144" s="182"/>
      <c r="W144" s="182"/>
      <c r="X144" s="182"/>
      <c r="Y144" s="182"/>
      <c r="Z144" s="182"/>
      <c r="AA144" s="182"/>
      <c r="AB144" s="182"/>
      <c r="AC144" s="182"/>
      <c r="AD144" s="182"/>
      <c r="AE144" s="182"/>
      <c r="AF144" s="182"/>
      <c r="AG144" s="182"/>
      <c r="AH144" s="182"/>
      <c r="AI144" s="182"/>
      <c r="AJ144" s="182"/>
      <c r="AK144" s="182"/>
      <c r="AL144" s="182"/>
      <c r="AM144" s="182"/>
      <c r="AN144" s="182"/>
      <c r="AO144" s="182"/>
      <c r="AP144" s="182"/>
      <c r="AQ144" s="182"/>
      <c r="AR144" s="182"/>
      <c r="AS144" s="182"/>
      <c r="AT144" s="182"/>
      <c r="AU144" s="182"/>
      <c r="AV144" s="182"/>
      <c r="AW144" s="182"/>
      <c r="AX144" s="182"/>
      <c r="AY144" s="182"/>
      <c r="AZ144" s="182"/>
      <c r="BA144" s="182"/>
      <c r="BB144" s="182"/>
      <c r="BC144" s="182"/>
      <c r="BD144" s="182"/>
      <c r="BE144" s="182"/>
      <c r="BF144" s="182"/>
      <c r="BG144" s="182"/>
      <c r="BH144" s="182"/>
      <c r="BI144" s="182"/>
      <c r="BJ144" s="182"/>
      <c r="BK144" s="182"/>
      <c r="BL144" s="182"/>
      <c r="BM144" s="182"/>
      <c r="BN144" s="182"/>
      <c r="BO144" s="182"/>
      <c r="BP144" s="182"/>
      <c r="BQ144" s="182"/>
      <c r="BR144" s="182"/>
      <c r="BS144" s="34"/>
      <c r="BT144" s="182"/>
      <c r="BU144" s="182"/>
      <c r="BV144" s="23">
        <v>78</v>
      </c>
      <c r="BW144" s="24">
        <v>1.2999999999999999E-2</v>
      </c>
      <c r="BX144" s="24">
        <v>1.2999999999999999E-2</v>
      </c>
      <c r="BY144" s="308"/>
      <c r="BZ144" s="306">
        <f t="shared" si="20"/>
        <v>74</v>
      </c>
      <c r="CA144" s="304" t="e">
        <f>IF(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gt;CD68,CD68,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f>
        <v>#VALUE!</v>
      </c>
      <c r="CB144" s="307">
        <f t="shared" si="32"/>
        <v>0</v>
      </c>
      <c r="CC144" s="302" t="e">
        <f t="shared" si="24"/>
        <v>#VALUE!</v>
      </c>
      <c r="CD144" s="302">
        <f t="shared" si="25"/>
        <v>1</v>
      </c>
      <c r="CE144" s="302" t="e">
        <f>IF(CD144=0,0,SUM(CC145:$CC$170))</f>
        <v>#VALUE!</v>
      </c>
      <c r="CF144" s="47"/>
      <c r="CG144" s="306">
        <f t="shared" si="21"/>
        <v>74</v>
      </c>
      <c r="CH144" s="304" t="e">
        <f>IF(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gt;CK68,CK68,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f>
        <v>#VALUE!</v>
      </c>
      <c r="CI144" s="307">
        <f t="shared" si="33"/>
        <v>0</v>
      </c>
      <c r="CJ144" s="302" t="e">
        <f t="shared" si="26"/>
        <v>#VALUE!</v>
      </c>
      <c r="CK144" s="302">
        <f t="shared" si="27"/>
        <v>1</v>
      </c>
      <c r="CL144" s="302" t="e">
        <f>IF(CK144=0,0,SUM(CJ145:CJ$170))</f>
        <v>#VALUE!</v>
      </c>
      <c r="CM144" s="47"/>
      <c r="CN144" s="306">
        <f t="shared" si="22"/>
        <v>74</v>
      </c>
      <c r="CO144" s="304" t="e">
        <f>IF(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gt;CR68,CR68,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f>
        <v>#VALUE!</v>
      </c>
      <c r="CP144" s="177">
        <f t="shared" si="34"/>
        <v>0</v>
      </c>
      <c r="CQ144" s="302" t="e">
        <f t="shared" si="28"/>
        <v>#VALUE!</v>
      </c>
      <c r="CR144" s="302">
        <f t="shared" si="29"/>
        <v>1</v>
      </c>
      <c r="CS144" s="305" t="e">
        <f>IF(CR144=0,0,SUM(CQ145:CQ$170))</f>
        <v>#VALUE!</v>
      </c>
      <c r="CT144" s="177">
        <f t="shared" si="36"/>
        <v>0</v>
      </c>
      <c r="CU144" s="302" t="e">
        <f>IF(CQ144&gt;0,0,IF(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gt;CV68,CV68,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f>
        <v>#VALUE!</v>
      </c>
      <c r="CV144" s="305" t="e">
        <f>IF(CU144=0,0,SUM(CU145:$CU$170))</f>
        <v>#VALUE!</v>
      </c>
      <c r="CW144" s="305" t="e">
        <f t="shared" si="37"/>
        <v>#VALUE!</v>
      </c>
      <c r="CX144" s="308"/>
      <c r="CY144" s="306">
        <f t="shared" si="23"/>
        <v>74</v>
      </c>
      <c r="CZ144" s="304" t="e">
        <f>IF(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gt;DC68,DC68,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f>
        <v>#VALUE!</v>
      </c>
      <c r="DA144" s="177">
        <f t="shared" si="35"/>
        <v>0</v>
      </c>
      <c r="DB144" s="302" t="e">
        <f t="shared" si="30"/>
        <v>#VALUE!</v>
      </c>
      <c r="DC144" s="302">
        <f t="shared" si="31"/>
        <v>1</v>
      </c>
      <c r="DD144" s="305" t="e">
        <f>IF(DC144=0,0,SUM(DB145:DB$170))</f>
        <v>#VALUE!</v>
      </c>
      <c r="DE144" s="177">
        <f t="shared" si="38"/>
        <v>0</v>
      </c>
      <c r="DF144" s="302" t="e">
        <f>IF(DB144&gt;0,0,IF(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gt;DG68,DG68,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f>
        <v>#VALUE!</v>
      </c>
      <c r="DG144" s="305" t="e">
        <f>IF(DF144=0,0,SUM(DF145:$DF$170))</f>
        <v>#VALUE!</v>
      </c>
      <c r="DH144" s="305" t="e">
        <f t="shared" si="39"/>
        <v>#VALUE!</v>
      </c>
    </row>
    <row r="145" spans="1:112" s="301" customFormat="1" ht="17.100000000000001" customHeight="1" x14ac:dyDescent="0.15">
      <c r="A145" s="182"/>
      <c r="B145" s="182"/>
      <c r="C145" s="182"/>
      <c r="D145" s="182"/>
      <c r="E145" s="182"/>
      <c r="F145" s="182"/>
      <c r="G145" s="182"/>
      <c r="H145" s="182"/>
      <c r="I145" s="182"/>
      <c r="J145" s="182"/>
      <c r="K145" s="182"/>
      <c r="L145" s="182"/>
      <c r="M145" s="182"/>
      <c r="N145" s="182"/>
      <c r="O145" s="182"/>
      <c r="P145" s="182"/>
      <c r="Q145" s="182"/>
      <c r="R145" s="182"/>
      <c r="S145" s="182"/>
      <c r="T145" s="182"/>
      <c r="U145" s="182"/>
      <c r="V145" s="182"/>
      <c r="W145" s="182"/>
      <c r="X145" s="182"/>
      <c r="Y145" s="182"/>
      <c r="Z145" s="182"/>
      <c r="AA145" s="182"/>
      <c r="AB145" s="182"/>
      <c r="AC145" s="182"/>
      <c r="AD145" s="182"/>
      <c r="AE145" s="182"/>
      <c r="AF145" s="182"/>
      <c r="AG145" s="182"/>
      <c r="AH145" s="182"/>
      <c r="AI145" s="182"/>
      <c r="AJ145" s="182"/>
      <c r="AK145" s="182"/>
      <c r="AL145" s="182"/>
      <c r="AM145" s="182"/>
      <c r="AN145" s="182"/>
      <c r="AO145" s="182"/>
      <c r="AP145" s="182"/>
      <c r="AQ145" s="182"/>
      <c r="AR145" s="182"/>
      <c r="AS145" s="182"/>
      <c r="AT145" s="182"/>
      <c r="AU145" s="182"/>
      <c r="AV145" s="182"/>
      <c r="AW145" s="182"/>
      <c r="AX145" s="182"/>
      <c r="AY145" s="182"/>
      <c r="AZ145" s="182"/>
      <c r="BA145" s="182"/>
      <c r="BB145" s="182"/>
      <c r="BC145" s="182"/>
      <c r="BD145" s="182"/>
      <c r="BE145" s="182"/>
      <c r="BF145" s="182"/>
      <c r="BG145" s="182"/>
      <c r="BH145" s="182"/>
      <c r="BI145" s="182"/>
      <c r="BJ145" s="182"/>
      <c r="BK145" s="182"/>
      <c r="BL145" s="182"/>
      <c r="BM145" s="182"/>
      <c r="BN145" s="182"/>
      <c r="BO145" s="182"/>
      <c r="BP145" s="182"/>
      <c r="BQ145" s="182"/>
      <c r="BR145" s="182"/>
      <c r="BS145" s="34"/>
      <c r="BT145" s="182"/>
      <c r="BU145" s="182"/>
      <c r="BV145" s="23">
        <v>79</v>
      </c>
      <c r="BW145" s="24">
        <v>1.2999999999999999E-2</v>
      </c>
      <c r="BX145" s="24">
        <v>1.2999999999999999E-2</v>
      </c>
      <c r="BY145" s="308"/>
      <c r="BZ145" s="306">
        <f t="shared" si="20"/>
        <v>75</v>
      </c>
      <c r="CA145" s="304" t="e">
        <f>IF(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gt;CD68,CD68,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f>
        <v>#VALUE!</v>
      </c>
      <c r="CB145" s="307">
        <f t="shared" si="32"/>
        <v>0</v>
      </c>
      <c r="CC145" s="302" t="e">
        <f t="shared" si="24"/>
        <v>#VALUE!</v>
      </c>
      <c r="CD145" s="302">
        <f t="shared" si="25"/>
        <v>1</v>
      </c>
      <c r="CE145" s="302" t="e">
        <f>IF(CD145=0,0,SUM(CC146:$CC$170))</f>
        <v>#VALUE!</v>
      </c>
      <c r="CF145" s="47"/>
      <c r="CG145" s="306">
        <f t="shared" si="21"/>
        <v>75</v>
      </c>
      <c r="CH145" s="304" t="e">
        <f>IF(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gt;CK68,CK68,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f>
        <v>#VALUE!</v>
      </c>
      <c r="CI145" s="307">
        <f t="shared" si="33"/>
        <v>0</v>
      </c>
      <c r="CJ145" s="302" t="e">
        <f t="shared" si="26"/>
        <v>#VALUE!</v>
      </c>
      <c r="CK145" s="302">
        <f t="shared" si="27"/>
        <v>1</v>
      </c>
      <c r="CL145" s="302" t="e">
        <f>IF(CK145=0,0,SUM(CJ146:CJ$170))</f>
        <v>#VALUE!</v>
      </c>
      <c r="CM145" s="47"/>
      <c r="CN145" s="306">
        <f t="shared" si="22"/>
        <v>75</v>
      </c>
      <c r="CO145" s="304" t="e">
        <f>IF(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gt;CR68,CR68,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f>
        <v>#VALUE!</v>
      </c>
      <c r="CP145" s="177">
        <f t="shared" si="34"/>
        <v>0</v>
      </c>
      <c r="CQ145" s="302" t="e">
        <f t="shared" si="28"/>
        <v>#VALUE!</v>
      </c>
      <c r="CR145" s="302">
        <f t="shared" si="29"/>
        <v>1</v>
      </c>
      <c r="CS145" s="305" t="e">
        <f>IF(CR145=0,0,SUM(CQ146:CQ$170))</f>
        <v>#VALUE!</v>
      </c>
      <c r="CT145" s="177">
        <f t="shared" si="36"/>
        <v>0</v>
      </c>
      <c r="CU145" s="302" t="e">
        <f>IF(CQ145&gt;0,0,IF(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gt;CV68,CV68,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f>
        <v>#VALUE!</v>
      </c>
      <c r="CV145" s="305" t="e">
        <f>IF(CU145=0,0,SUM(CU146:$CU$170))</f>
        <v>#VALUE!</v>
      </c>
      <c r="CW145" s="305" t="e">
        <f t="shared" si="37"/>
        <v>#VALUE!</v>
      </c>
      <c r="CX145" s="308"/>
      <c r="CY145" s="306">
        <f t="shared" si="23"/>
        <v>75</v>
      </c>
      <c r="CZ145" s="304" t="e">
        <f>IF(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gt;DC68,DC68,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f>
        <v>#VALUE!</v>
      </c>
      <c r="DA145" s="177">
        <f t="shared" si="35"/>
        <v>0</v>
      </c>
      <c r="DB145" s="302" t="e">
        <f t="shared" si="30"/>
        <v>#VALUE!</v>
      </c>
      <c r="DC145" s="302">
        <f t="shared" si="31"/>
        <v>1</v>
      </c>
      <c r="DD145" s="305" t="e">
        <f>IF(DC145=0,0,SUM(DB146:DB$170))</f>
        <v>#VALUE!</v>
      </c>
      <c r="DE145" s="177">
        <f t="shared" si="38"/>
        <v>0</v>
      </c>
      <c r="DF145" s="302" t="e">
        <f>IF(DB145&gt;0,0,IF(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gt;DG68,DG68,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f>
        <v>#VALUE!</v>
      </c>
      <c r="DG145" s="305" t="e">
        <f>IF(DF145=0,0,SUM(DF146:$DF$170))</f>
        <v>#VALUE!</v>
      </c>
      <c r="DH145" s="305" t="e">
        <f t="shared" si="39"/>
        <v>#VALUE!</v>
      </c>
    </row>
    <row r="146" spans="1:112" s="301" customFormat="1" ht="17.100000000000001" customHeight="1" x14ac:dyDescent="0.15">
      <c r="A146" s="182"/>
      <c r="B146" s="182"/>
      <c r="C146" s="182"/>
      <c r="D146" s="182"/>
      <c r="E146" s="182"/>
      <c r="F146" s="182"/>
      <c r="G146" s="182"/>
      <c r="H146" s="182"/>
      <c r="I146" s="182"/>
      <c r="J146" s="182"/>
      <c r="K146" s="182"/>
      <c r="L146" s="182"/>
      <c r="M146" s="182"/>
      <c r="N146" s="182"/>
      <c r="O146" s="182"/>
      <c r="P146" s="182"/>
      <c r="Q146" s="182"/>
      <c r="R146" s="182"/>
      <c r="S146" s="182"/>
      <c r="T146" s="182"/>
      <c r="U146" s="182"/>
      <c r="V146" s="182"/>
      <c r="W146" s="182"/>
      <c r="X146" s="182"/>
      <c r="Y146" s="182"/>
      <c r="Z146" s="182"/>
      <c r="AA146" s="182"/>
      <c r="AB146" s="182"/>
      <c r="AC146" s="182"/>
      <c r="AD146" s="182"/>
      <c r="AE146" s="182"/>
      <c r="AF146" s="182"/>
      <c r="AG146" s="182"/>
      <c r="AH146" s="182"/>
      <c r="AI146" s="182"/>
      <c r="AJ146" s="182"/>
      <c r="AK146" s="182"/>
      <c r="AL146" s="182"/>
      <c r="AM146" s="182"/>
      <c r="AN146" s="182"/>
      <c r="AO146" s="182"/>
      <c r="AP146" s="182"/>
      <c r="AQ146" s="182"/>
      <c r="AR146" s="182"/>
      <c r="AS146" s="182"/>
      <c r="AT146" s="182"/>
      <c r="AU146" s="182"/>
      <c r="AV146" s="182"/>
      <c r="AW146" s="182"/>
      <c r="AX146" s="182"/>
      <c r="AY146" s="182"/>
      <c r="AZ146" s="182"/>
      <c r="BA146" s="182"/>
      <c r="BB146" s="182"/>
      <c r="BC146" s="182"/>
      <c r="BD146" s="182"/>
      <c r="BE146" s="182"/>
      <c r="BF146" s="182"/>
      <c r="BG146" s="182"/>
      <c r="BH146" s="182"/>
      <c r="BI146" s="182"/>
      <c r="BJ146" s="182"/>
      <c r="BK146" s="182"/>
      <c r="BL146" s="182"/>
      <c r="BM146" s="182"/>
      <c r="BN146" s="182"/>
      <c r="BO146" s="182"/>
      <c r="BP146" s="182"/>
      <c r="BQ146" s="182"/>
      <c r="BR146" s="182"/>
      <c r="BS146" s="34"/>
      <c r="BT146" s="182"/>
      <c r="BU146" s="182"/>
      <c r="BV146" s="23">
        <v>80</v>
      </c>
      <c r="BW146" s="24">
        <v>1.2999999999999999E-2</v>
      </c>
      <c r="BX146" s="24">
        <v>1.2999999999999999E-2</v>
      </c>
      <c r="BY146" s="308"/>
      <c r="BZ146" s="306">
        <f t="shared" si="20"/>
        <v>76</v>
      </c>
      <c r="CA146" s="304" t="e">
        <f>IF(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CA145&gt;CD68,CD68,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CA145)</f>
        <v>#VALUE!</v>
      </c>
      <c r="CB146" s="307">
        <f t="shared" si="32"/>
        <v>0</v>
      </c>
      <c r="CC146" s="302" t="e">
        <f t="shared" si="24"/>
        <v>#VALUE!</v>
      </c>
      <c r="CD146" s="302">
        <f t="shared" si="25"/>
        <v>1</v>
      </c>
      <c r="CE146" s="302" t="e">
        <f>IF(CD146=0,0,SUM(CC147:$CC$170))</f>
        <v>#VALUE!</v>
      </c>
      <c r="CF146" s="47"/>
      <c r="CG146" s="306">
        <f t="shared" si="21"/>
        <v>76</v>
      </c>
      <c r="CH146" s="304" t="e">
        <f>IF(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CH145&gt;CK68,CK68,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CH145)</f>
        <v>#VALUE!</v>
      </c>
      <c r="CI146" s="307">
        <f t="shared" si="33"/>
        <v>0</v>
      </c>
      <c r="CJ146" s="302" t="e">
        <f t="shared" si="26"/>
        <v>#VALUE!</v>
      </c>
      <c r="CK146" s="302">
        <f t="shared" si="27"/>
        <v>1</v>
      </c>
      <c r="CL146" s="302" t="e">
        <f>IF(CK146=0,0,SUM(CJ147:CJ$170))</f>
        <v>#VALUE!</v>
      </c>
      <c r="CM146" s="47"/>
      <c r="CN146" s="306">
        <f t="shared" si="22"/>
        <v>76</v>
      </c>
      <c r="CO146" s="304" t="e">
        <f>IF(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CO145&gt;CR68,CR68,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CO145)</f>
        <v>#VALUE!</v>
      </c>
      <c r="CP146" s="177">
        <f t="shared" si="34"/>
        <v>0</v>
      </c>
      <c r="CQ146" s="302" t="e">
        <f t="shared" si="28"/>
        <v>#VALUE!</v>
      </c>
      <c r="CR146" s="302">
        <f t="shared" si="29"/>
        <v>1</v>
      </c>
      <c r="CS146" s="305" t="e">
        <f>IF(CR146=0,0,SUM(CQ147:CQ$170))</f>
        <v>#VALUE!</v>
      </c>
      <c r="CT146" s="177">
        <f t="shared" si="36"/>
        <v>0</v>
      </c>
      <c r="CU146" s="302" t="e">
        <f>IF(CQ146&gt;0,0,IF(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CU145&gt;CV68,CV68,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CU145))</f>
        <v>#VALUE!</v>
      </c>
      <c r="CV146" s="305" t="e">
        <f>IF(CU146=0,0,SUM(CU147:$CU$170))</f>
        <v>#VALUE!</v>
      </c>
      <c r="CW146" s="305" t="e">
        <f t="shared" si="37"/>
        <v>#VALUE!</v>
      </c>
      <c r="CX146" s="308"/>
      <c r="CY146" s="306">
        <f t="shared" si="23"/>
        <v>76</v>
      </c>
      <c r="CZ146" s="304" t="e">
        <f>IF(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CZ145&gt;DC68,DC68,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CZ145)</f>
        <v>#VALUE!</v>
      </c>
      <c r="DA146" s="177">
        <f t="shared" si="35"/>
        <v>0</v>
      </c>
      <c r="DB146" s="302" t="e">
        <f t="shared" si="30"/>
        <v>#VALUE!</v>
      </c>
      <c r="DC146" s="302">
        <f t="shared" si="31"/>
        <v>1</v>
      </c>
      <c r="DD146" s="305" t="e">
        <f>IF(DC146=0,0,SUM(DB147:DB$170))</f>
        <v>#VALUE!</v>
      </c>
      <c r="DE146" s="177">
        <f t="shared" si="38"/>
        <v>0</v>
      </c>
      <c r="DF146" s="302" t="e">
        <f>IF(DB146&gt;0,0,IF(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DF145&gt;DG68,DG68,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DF145))</f>
        <v>#VALUE!</v>
      </c>
      <c r="DG146" s="305" t="e">
        <f>IF(DF146=0,0,SUM(DF147:$DF$170))</f>
        <v>#VALUE!</v>
      </c>
      <c r="DH146" s="305" t="e">
        <f t="shared" si="39"/>
        <v>#VALUE!</v>
      </c>
    </row>
    <row r="147" spans="1:112" s="301" customFormat="1" ht="17.100000000000001" customHeight="1" x14ac:dyDescent="0.15">
      <c r="A147" s="182"/>
      <c r="B147" s="182"/>
      <c r="C147" s="182"/>
      <c r="D147" s="182"/>
      <c r="E147" s="182"/>
      <c r="F147" s="182"/>
      <c r="G147" s="182"/>
      <c r="H147" s="182"/>
      <c r="I147" s="182"/>
      <c r="J147" s="182"/>
      <c r="K147" s="182"/>
      <c r="L147" s="182"/>
      <c r="M147" s="182"/>
      <c r="N147" s="182"/>
      <c r="O147" s="182"/>
      <c r="P147" s="182"/>
      <c r="Q147" s="182"/>
      <c r="R147" s="182"/>
      <c r="S147" s="182"/>
      <c r="T147" s="182"/>
      <c r="U147" s="182"/>
      <c r="V147" s="182"/>
      <c r="W147" s="182"/>
      <c r="X147" s="182"/>
      <c r="Y147" s="182"/>
      <c r="Z147" s="182"/>
      <c r="AA147" s="182"/>
      <c r="AB147" s="182"/>
      <c r="AC147" s="182"/>
      <c r="AD147" s="182"/>
      <c r="AE147" s="182"/>
      <c r="AF147" s="182"/>
      <c r="AG147" s="182"/>
      <c r="AH147" s="182"/>
      <c r="AI147" s="182"/>
      <c r="AJ147" s="182"/>
      <c r="AK147" s="182"/>
      <c r="AL147" s="182"/>
      <c r="AM147" s="182"/>
      <c r="AN147" s="182"/>
      <c r="AO147" s="182"/>
      <c r="AP147" s="182"/>
      <c r="AQ147" s="182"/>
      <c r="AR147" s="182"/>
      <c r="AS147" s="182"/>
      <c r="AT147" s="182"/>
      <c r="AU147" s="182"/>
      <c r="AV147" s="182"/>
      <c r="AW147" s="182"/>
      <c r="AX147" s="182"/>
      <c r="AY147" s="182"/>
      <c r="AZ147" s="182"/>
      <c r="BA147" s="182"/>
      <c r="BB147" s="182"/>
      <c r="BC147" s="182"/>
      <c r="BD147" s="182"/>
      <c r="BE147" s="182"/>
      <c r="BF147" s="182"/>
      <c r="BG147" s="182"/>
      <c r="BH147" s="182"/>
      <c r="BI147" s="182"/>
      <c r="BJ147" s="182"/>
      <c r="BK147" s="182"/>
      <c r="BL147" s="182"/>
      <c r="BM147" s="182"/>
      <c r="BN147" s="182"/>
      <c r="BO147" s="182"/>
      <c r="BP147" s="182"/>
      <c r="BQ147" s="182"/>
      <c r="BR147" s="182"/>
      <c r="BS147" s="34"/>
      <c r="BT147" s="182"/>
      <c r="BU147" s="182"/>
      <c r="BV147" s="23">
        <v>81</v>
      </c>
      <c r="BW147" s="24">
        <v>1.2999999999999999E-2</v>
      </c>
      <c r="BX147" s="24">
        <v>1.2999999999999999E-2</v>
      </c>
      <c r="BY147" s="308"/>
      <c r="BZ147" s="306">
        <f t="shared" si="20"/>
        <v>77</v>
      </c>
      <c r="CA147" s="304" t="e">
        <f>IF(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CA145-CA146&gt;CD68,CD68,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CA145-CA146)</f>
        <v>#VALUE!</v>
      </c>
      <c r="CB147" s="307">
        <f t="shared" si="32"/>
        <v>0</v>
      </c>
      <c r="CC147" s="302" t="e">
        <f t="shared" si="24"/>
        <v>#VALUE!</v>
      </c>
      <c r="CD147" s="302">
        <f t="shared" si="25"/>
        <v>1</v>
      </c>
      <c r="CE147" s="302" t="e">
        <f>IF(CD147=0,0,SUM(CC148:$CC$170))</f>
        <v>#VALUE!</v>
      </c>
      <c r="CF147" s="47"/>
      <c r="CG147" s="306">
        <f t="shared" si="21"/>
        <v>77</v>
      </c>
      <c r="CH147" s="304" t="e">
        <f>IF(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CH145-CH146&gt;CK68,CK68,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CH145-CH146)</f>
        <v>#VALUE!</v>
      </c>
      <c r="CI147" s="307">
        <f t="shared" si="33"/>
        <v>0</v>
      </c>
      <c r="CJ147" s="302" t="e">
        <f t="shared" si="26"/>
        <v>#VALUE!</v>
      </c>
      <c r="CK147" s="302">
        <f t="shared" si="27"/>
        <v>1</v>
      </c>
      <c r="CL147" s="302" t="e">
        <f>IF(CK147=0,0,SUM(CJ148:CJ$170))</f>
        <v>#VALUE!</v>
      </c>
      <c r="CM147" s="47"/>
      <c r="CN147" s="306">
        <f t="shared" si="22"/>
        <v>77</v>
      </c>
      <c r="CO147" s="304" t="e">
        <f>IF(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CO145-CO146&gt;CR68,CR68,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CO145-CO146)</f>
        <v>#VALUE!</v>
      </c>
      <c r="CP147" s="177">
        <f t="shared" si="34"/>
        <v>0</v>
      </c>
      <c r="CQ147" s="302" t="e">
        <f t="shared" si="28"/>
        <v>#VALUE!</v>
      </c>
      <c r="CR147" s="302">
        <f t="shared" si="29"/>
        <v>1</v>
      </c>
      <c r="CS147" s="305" t="e">
        <f>IF(CR147=0,0,SUM(CQ148:CQ$170))</f>
        <v>#VALUE!</v>
      </c>
      <c r="CT147" s="177">
        <f t="shared" si="36"/>
        <v>0</v>
      </c>
      <c r="CU147" s="302" t="e">
        <f>IF(CQ147&gt;0,0,IF(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CU145-CU146&gt;CV68,CV68,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CU145-CU146))</f>
        <v>#VALUE!</v>
      </c>
      <c r="CV147" s="305" t="e">
        <f>IF(CU147=0,0,SUM(CU148:$CU$170))</f>
        <v>#VALUE!</v>
      </c>
      <c r="CW147" s="305" t="e">
        <f t="shared" si="37"/>
        <v>#VALUE!</v>
      </c>
      <c r="CX147" s="308"/>
      <c r="CY147" s="306">
        <f t="shared" si="23"/>
        <v>77</v>
      </c>
      <c r="CZ147" s="304" t="e">
        <f>IF(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CZ145-CZ146&gt;DC68,DC68,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CZ145-CZ146)</f>
        <v>#VALUE!</v>
      </c>
      <c r="DA147" s="177">
        <f t="shared" si="35"/>
        <v>0</v>
      </c>
      <c r="DB147" s="302" t="e">
        <f t="shared" si="30"/>
        <v>#VALUE!</v>
      </c>
      <c r="DC147" s="302">
        <f t="shared" si="31"/>
        <v>1</v>
      </c>
      <c r="DD147" s="305" t="e">
        <f>IF(DC147=0,0,SUM(DB148:DB$170))</f>
        <v>#VALUE!</v>
      </c>
      <c r="DE147" s="177">
        <f t="shared" si="38"/>
        <v>0</v>
      </c>
      <c r="DF147" s="302" t="e">
        <f>IF(DB147&gt;0,0,IF(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DF145-DF146&gt;DG68,DG68,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DF145-DF146))</f>
        <v>#VALUE!</v>
      </c>
      <c r="DG147" s="305" t="e">
        <f>IF(DF147=0,0,SUM(DF148:$DF$170))</f>
        <v>#VALUE!</v>
      </c>
      <c r="DH147" s="305" t="e">
        <f t="shared" si="39"/>
        <v>#VALUE!</v>
      </c>
    </row>
    <row r="148" spans="1:112" s="301" customFormat="1" ht="17.100000000000001" customHeight="1" x14ac:dyDescent="0.15">
      <c r="A148" s="182"/>
      <c r="B148" s="182"/>
      <c r="C148" s="182"/>
      <c r="D148" s="182"/>
      <c r="E148" s="182"/>
      <c r="F148" s="182"/>
      <c r="G148" s="182"/>
      <c r="H148" s="182"/>
      <c r="I148" s="182"/>
      <c r="J148" s="182"/>
      <c r="K148" s="182"/>
      <c r="L148" s="182"/>
      <c r="M148" s="182"/>
      <c r="N148" s="182"/>
      <c r="O148" s="182"/>
      <c r="P148" s="182"/>
      <c r="Q148" s="182"/>
      <c r="R148" s="182"/>
      <c r="S148" s="182"/>
      <c r="T148" s="182"/>
      <c r="U148" s="182"/>
      <c r="V148" s="182"/>
      <c r="W148" s="182"/>
      <c r="X148" s="182"/>
      <c r="Y148" s="182"/>
      <c r="Z148" s="182"/>
      <c r="AA148" s="182"/>
      <c r="AB148" s="182"/>
      <c r="AC148" s="182"/>
      <c r="AD148" s="182"/>
      <c r="AE148" s="182"/>
      <c r="AF148" s="182"/>
      <c r="AG148" s="182"/>
      <c r="AH148" s="182"/>
      <c r="AI148" s="182"/>
      <c r="AJ148" s="182"/>
      <c r="AK148" s="182"/>
      <c r="AL148" s="182"/>
      <c r="AM148" s="182"/>
      <c r="AN148" s="182"/>
      <c r="AO148" s="182"/>
      <c r="AP148" s="182"/>
      <c r="AQ148" s="182"/>
      <c r="AR148" s="182"/>
      <c r="AS148" s="182"/>
      <c r="AT148" s="182"/>
      <c r="AU148" s="182"/>
      <c r="AV148" s="182"/>
      <c r="AW148" s="182"/>
      <c r="AX148" s="182"/>
      <c r="AY148" s="182"/>
      <c r="AZ148" s="182"/>
      <c r="BA148" s="182"/>
      <c r="BB148" s="182"/>
      <c r="BC148" s="182"/>
      <c r="BD148" s="182"/>
      <c r="BE148" s="182"/>
      <c r="BF148" s="182"/>
      <c r="BG148" s="182"/>
      <c r="BH148" s="182"/>
      <c r="BI148" s="182"/>
      <c r="BJ148" s="182"/>
      <c r="BK148" s="182"/>
      <c r="BL148" s="182"/>
      <c r="BM148" s="182"/>
      <c r="BN148" s="182"/>
      <c r="BO148" s="182"/>
      <c r="BP148" s="182"/>
      <c r="BQ148" s="182"/>
      <c r="BR148" s="182"/>
      <c r="BS148" s="34"/>
      <c r="BT148" s="182"/>
      <c r="BU148" s="182"/>
      <c r="BV148" s="23">
        <v>82</v>
      </c>
      <c r="BW148" s="24">
        <v>1.2999999999999999E-2</v>
      </c>
      <c r="BX148" s="24">
        <v>1.2999999999999999E-2</v>
      </c>
      <c r="BY148" s="308"/>
      <c r="BZ148" s="306">
        <f t="shared" si="20"/>
        <v>78</v>
      </c>
      <c r="CA148" s="304" t="e">
        <f>IF(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CA145-CA146-CA147&gt;CD68,CD68,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CA145-CA146-CA147)</f>
        <v>#VALUE!</v>
      </c>
      <c r="CB148" s="307">
        <f t="shared" si="32"/>
        <v>0</v>
      </c>
      <c r="CC148" s="302" t="e">
        <f t="shared" si="24"/>
        <v>#VALUE!</v>
      </c>
      <c r="CD148" s="302">
        <f t="shared" si="25"/>
        <v>1</v>
      </c>
      <c r="CE148" s="302" t="e">
        <f>IF(CD148=0,0,SUM(CC149:$CC$170))</f>
        <v>#VALUE!</v>
      </c>
      <c r="CF148" s="47"/>
      <c r="CG148" s="306">
        <f t="shared" si="21"/>
        <v>78</v>
      </c>
      <c r="CH148" s="304" t="e">
        <f>IF(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CH145-CH146-CH147&gt;CK68,CK68,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CH145-CH146-CH147)</f>
        <v>#VALUE!</v>
      </c>
      <c r="CI148" s="307">
        <f t="shared" si="33"/>
        <v>0</v>
      </c>
      <c r="CJ148" s="302" t="e">
        <f t="shared" si="26"/>
        <v>#VALUE!</v>
      </c>
      <c r="CK148" s="302">
        <f t="shared" si="27"/>
        <v>1</v>
      </c>
      <c r="CL148" s="302" t="e">
        <f>IF(CK148=0,0,SUM(CJ149:CJ$170))</f>
        <v>#VALUE!</v>
      </c>
      <c r="CM148" s="47"/>
      <c r="CN148" s="306">
        <f t="shared" si="22"/>
        <v>78</v>
      </c>
      <c r="CO148" s="304" t="e">
        <f>IF(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CO145-CO146-CO147&gt;CR68,CR68,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CO145-CO146-CO147)</f>
        <v>#VALUE!</v>
      </c>
      <c r="CP148" s="177">
        <f t="shared" si="34"/>
        <v>0</v>
      </c>
      <c r="CQ148" s="302" t="e">
        <f t="shared" si="28"/>
        <v>#VALUE!</v>
      </c>
      <c r="CR148" s="302">
        <f t="shared" si="29"/>
        <v>1</v>
      </c>
      <c r="CS148" s="305" t="e">
        <f>IF(CR148=0,0,SUM(CQ149:CQ$170))</f>
        <v>#VALUE!</v>
      </c>
      <c r="CT148" s="177">
        <f t="shared" si="36"/>
        <v>0</v>
      </c>
      <c r="CU148" s="302" t="e">
        <f>IF(CQ148&gt;0,0,IF(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CU145-CU146-CU147&gt;CV68,CV68,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CU145-CU146-CU147))</f>
        <v>#VALUE!</v>
      </c>
      <c r="CV148" s="305" t="e">
        <f>IF(CU148=0,0,SUM(CU149:$CU$170))</f>
        <v>#VALUE!</v>
      </c>
      <c r="CW148" s="305" t="e">
        <f t="shared" si="37"/>
        <v>#VALUE!</v>
      </c>
      <c r="CX148" s="308"/>
      <c r="CY148" s="306">
        <f t="shared" si="23"/>
        <v>78</v>
      </c>
      <c r="CZ148" s="304" t="e">
        <f>IF(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CZ145-CZ146-CZ147&gt;DC68,DC68,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CZ145-CZ146-CZ147)</f>
        <v>#VALUE!</v>
      </c>
      <c r="DA148" s="177">
        <f t="shared" si="35"/>
        <v>0</v>
      </c>
      <c r="DB148" s="302" t="e">
        <f t="shared" si="30"/>
        <v>#VALUE!</v>
      </c>
      <c r="DC148" s="302">
        <f t="shared" si="31"/>
        <v>1</v>
      </c>
      <c r="DD148" s="305" t="e">
        <f>IF(DC148=0,0,SUM(DB149:DB$170))</f>
        <v>#VALUE!</v>
      </c>
      <c r="DE148" s="177">
        <f t="shared" si="38"/>
        <v>0</v>
      </c>
      <c r="DF148" s="302" t="e">
        <f>IF(DB148&gt;0,0,IF(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DF145-DF146-DF147&gt;DG68,DG68,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DF145-DF146-DF147))</f>
        <v>#VALUE!</v>
      </c>
      <c r="DG148" s="305" t="e">
        <f>IF(DF148=0,0,SUM(DF149:$DF$170))</f>
        <v>#VALUE!</v>
      </c>
      <c r="DH148" s="305" t="e">
        <f t="shared" si="39"/>
        <v>#VALUE!</v>
      </c>
    </row>
    <row r="149" spans="1:112" s="301" customFormat="1" ht="17.100000000000001" customHeight="1" x14ac:dyDescent="0.15">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c r="AM149" s="182"/>
      <c r="AN149" s="182"/>
      <c r="AO149" s="182"/>
      <c r="AP149" s="182"/>
      <c r="AQ149" s="182"/>
      <c r="AR149" s="182"/>
      <c r="AS149" s="182"/>
      <c r="AT149" s="182"/>
      <c r="AU149" s="182"/>
      <c r="AV149" s="182"/>
      <c r="AW149" s="182"/>
      <c r="AX149" s="182"/>
      <c r="AY149" s="182"/>
      <c r="AZ149" s="182"/>
      <c r="BA149" s="182"/>
      <c r="BB149" s="182"/>
      <c r="BC149" s="182"/>
      <c r="BD149" s="182"/>
      <c r="BE149" s="182"/>
      <c r="BF149" s="182"/>
      <c r="BG149" s="182"/>
      <c r="BH149" s="182"/>
      <c r="BI149" s="182"/>
      <c r="BJ149" s="182"/>
      <c r="BK149" s="182"/>
      <c r="BL149" s="182"/>
      <c r="BM149" s="182"/>
      <c r="BN149" s="182"/>
      <c r="BO149" s="182"/>
      <c r="BP149" s="182"/>
      <c r="BQ149" s="182"/>
      <c r="BR149" s="182"/>
      <c r="BS149" s="34"/>
      <c r="BT149" s="182"/>
      <c r="BU149" s="182"/>
      <c r="BV149" s="23">
        <v>83</v>
      </c>
      <c r="BW149" s="24">
        <v>1.2999999999999999E-2</v>
      </c>
      <c r="BX149" s="24">
        <v>1.2E-2</v>
      </c>
      <c r="BY149" s="308"/>
      <c r="BZ149" s="306">
        <f t="shared" ref="BZ149:BZ166" si="40">SUM(BZ148+1)</f>
        <v>79</v>
      </c>
      <c r="CA149" s="304" t="e">
        <f>IF(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CA145-CA146-CA147-CA148&gt;CD68,CD68,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CA145-CA146-CA147-CA148)</f>
        <v>#VALUE!</v>
      </c>
      <c r="CB149" s="307">
        <f t="shared" si="32"/>
        <v>0</v>
      </c>
      <c r="CC149" s="302" t="e">
        <f t="shared" si="24"/>
        <v>#VALUE!</v>
      </c>
      <c r="CD149" s="302">
        <f t="shared" si="25"/>
        <v>1</v>
      </c>
      <c r="CE149" s="302" t="e">
        <f>IF(CD149=0,0,SUM(CC150:$CC$170))</f>
        <v>#VALUE!</v>
      </c>
      <c r="CF149" s="47"/>
      <c r="CG149" s="306">
        <f t="shared" ref="CG149:CG166" si="41">SUM(CG148+1)</f>
        <v>79</v>
      </c>
      <c r="CH149" s="304" t="e">
        <f>IF(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CH145-CH146-CH147-CH148&gt;CK68,CK68,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CH145-CH146-CH147-CH148)</f>
        <v>#VALUE!</v>
      </c>
      <c r="CI149" s="307">
        <f t="shared" si="33"/>
        <v>0</v>
      </c>
      <c r="CJ149" s="302" t="e">
        <f t="shared" si="26"/>
        <v>#VALUE!</v>
      </c>
      <c r="CK149" s="302">
        <f t="shared" si="27"/>
        <v>1</v>
      </c>
      <c r="CL149" s="302" t="e">
        <f>IF(CK149=0,0,SUM(CJ150:CJ$170))</f>
        <v>#VALUE!</v>
      </c>
      <c r="CM149" s="47"/>
      <c r="CN149" s="306">
        <f t="shared" ref="CN149:CN166" si="42">SUM(CN148+1)</f>
        <v>79</v>
      </c>
      <c r="CO149" s="304" t="e">
        <f>IF(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CO145-CO146-CO147-CO148&gt;CR68,CR68,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CO145-CO146-CO147-CO148)</f>
        <v>#VALUE!</v>
      </c>
      <c r="CP149" s="177">
        <f t="shared" si="34"/>
        <v>0</v>
      </c>
      <c r="CQ149" s="302" t="e">
        <f t="shared" si="28"/>
        <v>#VALUE!</v>
      </c>
      <c r="CR149" s="302">
        <f t="shared" si="29"/>
        <v>1</v>
      </c>
      <c r="CS149" s="305" t="e">
        <f>IF(CR149=0,0,SUM(CQ150:CQ$170))</f>
        <v>#VALUE!</v>
      </c>
      <c r="CT149" s="177">
        <f t="shared" si="36"/>
        <v>0</v>
      </c>
      <c r="CU149" s="302" t="e">
        <f>IF(CQ149&gt;0,0,IF(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CU145-CU146-CU147-CU148&gt;CV68,CV68,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CU145-CU146-CU147-CU148))</f>
        <v>#VALUE!</v>
      </c>
      <c r="CV149" s="305" t="e">
        <f>IF(CU149=0,0,SUM(CU150:$CU$170))</f>
        <v>#VALUE!</v>
      </c>
      <c r="CW149" s="305" t="e">
        <f t="shared" si="37"/>
        <v>#VALUE!</v>
      </c>
      <c r="CX149" s="308"/>
      <c r="CY149" s="306">
        <f t="shared" ref="CY149:CY166" si="43">SUM(CY148+1)</f>
        <v>79</v>
      </c>
      <c r="CZ149" s="304" t="e">
        <f>IF(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CZ145-CZ146-CZ147-CZ148&gt;DC68,DC68,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CZ145-CZ146-CZ147-CZ148)</f>
        <v>#VALUE!</v>
      </c>
      <c r="DA149" s="177">
        <f t="shared" si="35"/>
        <v>0</v>
      </c>
      <c r="DB149" s="302" t="e">
        <f t="shared" si="30"/>
        <v>#VALUE!</v>
      </c>
      <c r="DC149" s="302">
        <f t="shared" si="31"/>
        <v>1</v>
      </c>
      <c r="DD149" s="305" t="e">
        <f>IF(DC149=0,0,SUM(DB150:DB$170))</f>
        <v>#VALUE!</v>
      </c>
      <c r="DE149" s="177">
        <f t="shared" si="38"/>
        <v>0</v>
      </c>
      <c r="DF149" s="302" t="e">
        <f>IF(DB149&gt;0,0,IF(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DF145-DF146-DF147-DF148&gt;DG68,DG68,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DF145-DF146-DF147-DF148))</f>
        <v>#VALUE!</v>
      </c>
      <c r="DG149" s="305" t="e">
        <f>IF(DF149=0,0,SUM(DF150:$DF$170))</f>
        <v>#VALUE!</v>
      </c>
      <c r="DH149" s="305" t="e">
        <f t="shared" si="39"/>
        <v>#VALUE!</v>
      </c>
    </row>
    <row r="150" spans="1:112" s="301" customFormat="1" ht="17.100000000000001" customHeight="1" x14ac:dyDescent="0.15">
      <c r="A150" s="182"/>
      <c r="B150" s="182"/>
      <c r="C150" s="182"/>
      <c r="D150" s="182"/>
      <c r="E150" s="182"/>
      <c r="F150" s="182"/>
      <c r="G150" s="182"/>
      <c r="H150" s="182"/>
      <c r="I150" s="182"/>
      <c r="J150" s="182"/>
      <c r="K150" s="182"/>
      <c r="L150" s="182"/>
      <c r="M150" s="182"/>
      <c r="N150" s="182"/>
      <c r="O150" s="182"/>
      <c r="P150" s="182"/>
      <c r="Q150" s="182"/>
      <c r="R150" s="182"/>
      <c r="S150" s="182"/>
      <c r="T150" s="182"/>
      <c r="U150" s="182"/>
      <c r="V150" s="182"/>
      <c r="W150" s="182"/>
      <c r="X150" s="182"/>
      <c r="Y150" s="182"/>
      <c r="Z150" s="182"/>
      <c r="AA150" s="182"/>
      <c r="AB150" s="182"/>
      <c r="AC150" s="182"/>
      <c r="AD150" s="182"/>
      <c r="AE150" s="182"/>
      <c r="AF150" s="182"/>
      <c r="AG150" s="182"/>
      <c r="AH150" s="182"/>
      <c r="AI150" s="182"/>
      <c r="AJ150" s="182"/>
      <c r="AK150" s="182"/>
      <c r="AL150" s="182"/>
      <c r="AM150" s="182"/>
      <c r="AN150" s="182"/>
      <c r="AO150" s="182"/>
      <c r="AP150" s="182"/>
      <c r="AQ150" s="182"/>
      <c r="AR150" s="182"/>
      <c r="AS150" s="182"/>
      <c r="AT150" s="182"/>
      <c r="AU150" s="182"/>
      <c r="AV150" s="182"/>
      <c r="AW150" s="182"/>
      <c r="AX150" s="182"/>
      <c r="AY150" s="182"/>
      <c r="AZ150" s="182"/>
      <c r="BA150" s="182"/>
      <c r="BB150" s="182"/>
      <c r="BC150" s="182"/>
      <c r="BD150" s="182"/>
      <c r="BE150" s="182"/>
      <c r="BF150" s="182"/>
      <c r="BG150" s="182"/>
      <c r="BH150" s="182"/>
      <c r="BI150" s="182"/>
      <c r="BJ150" s="182"/>
      <c r="BK150" s="182"/>
      <c r="BL150" s="182"/>
      <c r="BM150" s="182"/>
      <c r="BN150" s="182"/>
      <c r="BO150" s="182"/>
      <c r="BP150" s="182"/>
      <c r="BQ150" s="182"/>
      <c r="BR150" s="182"/>
      <c r="BS150" s="34"/>
      <c r="BT150" s="182"/>
      <c r="BU150" s="182"/>
      <c r="BV150" s="23">
        <v>84</v>
      </c>
      <c r="BW150" s="24">
        <v>1.2E-2</v>
      </c>
      <c r="BX150" s="24">
        <v>1.2E-2</v>
      </c>
      <c r="BY150" s="308"/>
      <c r="BZ150" s="306">
        <f t="shared" si="40"/>
        <v>80</v>
      </c>
      <c r="CA150" s="304" t="e">
        <f>IF(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CA145-CA146-CA147-CA148-CA149&gt;CD68,CD68,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CA145-CA146-CA147-CA148-CA149)</f>
        <v>#VALUE!</v>
      </c>
      <c r="CB150" s="307">
        <f t="shared" si="32"/>
        <v>0</v>
      </c>
      <c r="CC150" s="302" t="e">
        <f t="shared" si="24"/>
        <v>#VALUE!</v>
      </c>
      <c r="CD150" s="302">
        <f t="shared" si="25"/>
        <v>1</v>
      </c>
      <c r="CE150" s="302" t="e">
        <f>IF(CD150=0,0,SUM(CC151:$CC$170))</f>
        <v>#VALUE!</v>
      </c>
      <c r="CF150" s="47"/>
      <c r="CG150" s="306">
        <f t="shared" si="41"/>
        <v>80</v>
      </c>
      <c r="CH150" s="304" t="e">
        <f>IF(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CH145-CH146-CH147-CH148-CH149&gt;CK68,CK68,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CH145-CH146-CH147-CH148-CH149)</f>
        <v>#VALUE!</v>
      </c>
      <c r="CI150" s="307">
        <f t="shared" si="33"/>
        <v>0</v>
      </c>
      <c r="CJ150" s="302" t="e">
        <f t="shared" si="26"/>
        <v>#VALUE!</v>
      </c>
      <c r="CK150" s="302">
        <f t="shared" si="27"/>
        <v>1</v>
      </c>
      <c r="CL150" s="302" t="e">
        <f>IF(CK150=0,0,SUM(CJ151:CJ$170))</f>
        <v>#VALUE!</v>
      </c>
      <c r="CM150" s="47"/>
      <c r="CN150" s="306">
        <f t="shared" si="42"/>
        <v>80</v>
      </c>
      <c r="CO150" s="304" t="e">
        <f>IF(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CO145-CO146-CO147-CO148-CO149&gt;CR68,CR68,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CO145-CO146-CO147-CO148-CO149)</f>
        <v>#VALUE!</v>
      </c>
      <c r="CP150" s="177">
        <f t="shared" si="34"/>
        <v>0</v>
      </c>
      <c r="CQ150" s="302" t="e">
        <f t="shared" si="28"/>
        <v>#VALUE!</v>
      </c>
      <c r="CR150" s="302">
        <f t="shared" si="29"/>
        <v>1</v>
      </c>
      <c r="CS150" s="305" t="e">
        <f>IF(CR150=0,0,SUM(CQ151:CQ$170))</f>
        <v>#VALUE!</v>
      </c>
      <c r="CT150" s="177">
        <f t="shared" si="36"/>
        <v>0</v>
      </c>
      <c r="CU150" s="302" t="e">
        <f>IF(CQ150&gt;0,0,IF(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CU145-CU146-CU147-CU148-CU149&gt;CV68,CV68,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CU145-CU146-CU147-CU148-CU149))</f>
        <v>#VALUE!</v>
      </c>
      <c r="CV150" s="305" t="e">
        <f>IF(CU150=0,0,SUM(CU151:$CU$170))</f>
        <v>#VALUE!</v>
      </c>
      <c r="CW150" s="305" t="e">
        <f t="shared" si="37"/>
        <v>#VALUE!</v>
      </c>
      <c r="CX150" s="308"/>
      <c r="CY150" s="306">
        <f t="shared" si="43"/>
        <v>80</v>
      </c>
      <c r="CZ150" s="304" t="e">
        <f>IF(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CZ145-CZ146-CZ147-CZ148-CZ149&gt;DC68,DC68,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CZ145-CZ146-CZ147-CZ148-CZ149)</f>
        <v>#VALUE!</v>
      </c>
      <c r="DA150" s="177">
        <f t="shared" si="35"/>
        <v>0</v>
      </c>
      <c r="DB150" s="302" t="e">
        <f t="shared" si="30"/>
        <v>#VALUE!</v>
      </c>
      <c r="DC150" s="302">
        <f t="shared" si="31"/>
        <v>1</v>
      </c>
      <c r="DD150" s="305" t="e">
        <f>IF(DC150=0,0,SUM(DB151:DB$170))</f>
        <v>#VALUE!</v>
      </c>
      <c r="DE150" s="177">
        <f t="shared" si="38"/>
        <v>0</v>
      </c>
      <c r="DF150" s="302" t="e">
        <f>IF(DB150&gt;0,0,IF(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DF145-DF146-DF147-DF148-DF149&gt;DG68,DG68,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DF145-DF146-DF147-DF148-DF149))</f>
        <v>#VALUE!</v>
      </c>
      <c r="DG150" s="305" t="e">
        <f>IF(DF150=0,0,SUM(DF151:$DF$170))</f>
        <v>#VALUE!</v>
      </c>
      <c r="DH150" s="305" t="e">
        <f t="shared" si="39"/>
        <v>#VALUE!</v>
      </c>
    </row>
    <row r="151" spans="1:112" s="301" customFormat="1" ht="17.100000000000001" customHeight="1" x14ac:dyDescent="0.15">
      <c r="A151" s="182"/>
      <c r="B151" s="182"/>
      <c r="C151" s="182"/>
      <c r="D151" s="182"/>
      <c r="E151" s="182"/>
      <c r="F151" s="182"/>
      <c r="G151" s="182"/>
      <c r="H151" s="182"/>
      <c r="I151" s="182"/>
      <c r="J151" s="182"/>
      <c r="K151" s="182"/>
      <c r="L151" s="182"/>
      <c r="M151" s="182"/>
      <c r="N151" s="182"/>
      <c r="O151" s="182"/>
      <c r="P151" s="182"/>
      <c r="Q151" s="182"/>
      <c r="R151" s="182"/>
      <c r="S151" s="182"/>
      <c r="T151" s="182"/>
      <c r="U151" s="182"/>
      <c r="V151" s="182"/>
      <c r="W151" s="182"/>
      <c r="X151" s="182"/>
      <c r="Y151" s="182"/>
      <c r="Z151" s="182"/>
      <c r="AA151" s="182"/>
      <c r="AB151" s="182"/>
      <c r="AC151" s="182"/>
      <c r="AD151" s="182"/>
      <c r="AE151" s="182"/>
      <c r="AF151" s="182"/>
      <c r="AG151" s="182"/>
      <c r="AH151" s="182"/>
      <c r="AI151" s="182"/>
      <c r="AJ151" s="182"/>
      <c r="AK151" s="182"/>
      <c r="AL151" s="182"/>
      <c r="AM151" s="182"/>
      <c r="AN151" s="182"/>
      <c r="AO151" s="182"/>
      <c r="AP151" s="182"/>
      <c r="AQ151" s="182"/>
      <c r="AR151" s="182"/>
      <c r="AS151" s="182"/>
      <c r="AT151" s="182"/>
      <c r="AU151" s="182"/>
      <c r="AV151" s="182"/>
      <c r="AW151" s="182"/>
      <c r="AX151" s="182"/>
      <c r="AY151" s="182"/>
      <c r="AZ151" s="182"/>
      <c r="BA151" s="182"/>
      <c r="BB151" s="182"/>
      <c r="BC151" s="182"/>
      <c r="BD151" s="182"/>
      <c r="BE151" s="182"/>
      <c r="BF151" s="182"/>
      <c r="BG151" s="182"/>
      <c r="BH151" s="182"/>
      <c r="BI151" s="182"/>
      <c r="BJ151" s="182"/>
      <c r="BK151" s="182"/>
      <c r="BL151" s="182"/>
      <c r="BM151" s="182"/>
      <c r="BN151" s="182"/>
      <c r="BO151" s="182"/>
      <c r="BP151" s="182"/>
      <c r="BQ151" s="182"/>
      <c r="BR151" s="182"/>
      <c r="BS151" s="34"/>
      <c r="BT151" s="182"/>
      <c r="BU151" s="182"/>
      <c r="BV151" s="23">
        <v>85</v>
      </c>
      <c r="BW151" s="24">
        <v>1.2E-2</v>
      </c>
      <c r="BX151" s="24">
        <v>1.2E-2</v>
      </c>
      <c r="BY151" s="308"/>
      <c r="BZ151" s="306">
        <f t="shared" si="40"/>
        <v>81</v>
      </c>
      <c r="CA151" s="304" t="e">
        <f>IF(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CA145-CA146-CA147-CA148-CA149-CA150&gt;CD68,CD68,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CA145-CA146-CA147-CA148-CA149-CA150)</f>
        <v>#VALUE!</v>
      </c>
      <c r="CB151" s="307">
        <f t="shared" si="32"/>
        <v>0</v>
      </c>
      <c r="CC151" s="302" t="e">
        <f t="shared" si="24"/>
        <v>#VALUE!</v>
      </c>
      <c r="CD151" s="302">
        <f t="shared" si="25"/>
        <v>1</v>
      </c>
      <c r="CE151" s="302" t="e">
        <f>IF(CD151=0,0,SUM(CC152:$CC$170))</f>
        <v>#VALUE!</v>
      </c>
      <c r="CF151" s="47"/>
      <c r="CG151" s="306">
        <f t="shared" si="41"/>
        <v>81</v>
      </c>
      <c r="CH151" s="304" t="e">
        <f>IF(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CH145-CH146-CH147-CH148-CH149-CH150&gt;CK68,CK68,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CH145-CH146-CH147-CH148-CH149-CH150)</f>
        <v>#VALUE!</v>
      </c>
      <c r="CI151" s="307">
        <f t="shared" si="33"/>
        <v>0</v>
      </c>
      <c r="CJ151" s="302" t="e">
        <f t="shared" si="26"/>
        <v>#VALUE!</v>
      </c>
      <c r="CK151" s="302">
        <f t="shared" si="27"/>
        <v>1</v>
      </c>
      <c r="CL151" s="302" t="e">
        <f>IF(CK151=0,0,SUM(CJ152:CJ$170))</f>
        <v>#VALUE!</v>
      </c>
      <c r="CM151" s="47"/>
      <c r="CN151" s="306">
        <f t="shared" si="42"/>
        <v>81</v>
      </c>
      <c r="CO151" s="304" t="e">
        <f>IF(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CO145-CO146-CO147-CO148-CO149-CO150&gt;CR68,CR68,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CO145-CO146-CO147-CO148-CO149-CO150)</f>
        <v>#VALUE!</v>
      </c>
      <c r="CP151" s="177">
        <f t="shared" si="34"/>
        <v>0</v>
      </c>
      <c r="CQ151" s="302" t="e">
        <f t="shared" si="28"/>
        <v>#VALUE!</v>
      </c>
      <c r="CR151" s="302">
        <f t="shared" si="29"/>
        <v>1</v>
      </c>
      <c r="CS151" s="305" t="e">
        <f>IF(CR151=0,0,SUM(CQ152:CQ$170))</f>
        <v>#VALUE!</v>
      </c>
      <c r="CT151" s="177">
        <f t="shared" si="36"/>
        <v>0</v>
      </c>
      <c r="CU151" s="302" t="e">
        <f>IF(CQ151&gt;0,0,IF(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CU145-CU146-CU147-CU148-CU149-CU150&gt;CV68,CV68,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CU145-CU146-CU147-CU148-CU149-CU150))</f>
        <v>#VALUE!</v>
      </c>
      <c r="CV151" s="305" t="e">
        <f>IF(CU151=0,0,SUM(CU152:$CU$170))</f>
        <v>#VALUE!</v>
      </c>
      <c r="CW151" s="305" t="e">
        <f t="shared" si="37"/>
        <v>#VALUE!</v>
      </c>
      <c r="CX151" s="308"/>
      <c r="CY151" s="306">
        <f t="shared" si="43"/>
        <v>81</v>
      </c>
      <c r="CZ151" s="304" t="e">
        <f>IF(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CZ145-CZ146-CZ147-CZ148-CZ149-CZ150&gt;DC68,DC68,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CZ145-CZ146-CZ147-CZ148-CZ149-CZ150)</f>
        <v>#VALUE!</v>
      </c>
      <c r="DA151" s="177">
        <f t="shared" si="35"/>
        <v>0</v>
      </c>
      <c r="DB151" s="302" t="e">
        <f t="shared" si="30"/>
        <v>#VALUE!</v>
      </c>
      <c r="DC151" s="302">
        <f t="shared" si="31"/>
        <v>1</v>
      </c>
      <c r="DD151" s="305" t="e">
        <f>IF(DC151=0,0,SUM(DB152:DB$170))</f>
        <v>#VALUE!</v>
      </c>
      <c r="DE151" s="177">
        <f t="shared" si="38"/>
        <v>0</v>
      </c>
      <c r="DF151" s="302" t="e">
        <f>IF(DB151&gt;0,0,IF(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DF145-DF146-DF147-DF148-DF149-DF150&gt;DG68,DG68,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DF145-DF146-DF147-DF148-DF149-DF150))</f>
        <v>#VALUE!</v>
      </c>
      <c r="DG151" s="305" t="e">
        <f>IF(DF151=0,0,SUM(DF152:$DF$170))</f>
        <v>#VALUE!</v>
      </c>
      <c r="DH151" s="305" t="e">
        <f t="shared" si="39"/>
        <v>#VALUE!</v>
      </c>
    </row>
    <row r="152" spans="1:112" s="301" customFormat="1" ht="17.100000000000001" customHeight="1" x14ac:dyDescent="0.15">
      <c r="A152" s="182"/>
      <c r="B152" s="182"/>
      <c r="C152" s="182"/>
      <c r="D152" s="182"/>
      <c r="E152" s="182"/>
      <c r="F152" s="182"/>
      <c r="G152" s="182"/>
      <c r="H152" s="182"/>
      <c r="I152" s="182"/>
      <c r="J152" s="182"/>
      <c r="K152" s="182"/>
      <c r="L152" s="182"/>
      <c r="M152" s="182"/>
      <c r="N152" s="182"/>
      <c r="O152" s="182"/>
      <c r="P152" s="182"/>
      <c r="Q152" s="182"/>
      <c r="R152" s="182"/>
      <c r="S152" s="182"/>
      <c r="T152" s="182"/>
      <c r="U152" s="182"/>
      <c r="V152" s="182"/>
      <c r="W152" s="182"/>
      <c r="X152" s="182"/>
      <c r="Y152" s="182"/>
      <c r="Z152" s="182"/>
      <c r="AA152" s="182"/>
      <c r="AB152" s="182"/>
      <c r="AC152" s="182"/>
      <c r="AD152" s="182"/>
      <c r="AE152" s="182"/>
      <c r="AF152" s="182"/>
      <c r="AG152" s="182"/>
      <c r="AH152" s="182"/>
      <c r="AI152" s="182"/>
      <c r="AJ152" s="182"/>
      <c r="AK152" s="182"/>
      <c r="AL152" s="182"/>
      <c r="AM152" s="182"/>
      <c r="AN152" s="182"/>
      <c r="AO152" s="182"/>
      <c r="AP152" s="182"/>
      <c r="AQ152" s="182"/>
      <c r="AR152" s="182"/>
      <c r="AS152" s="182"/>
      <c r="AT152" s="182"/>
      <c r="AU152" s="182"/>
      <c r="AV152" s="182"/>
      <c r="AW152" s="182"/>
      <c r="AX152" s="182"/>
      <c r="AY152" s="182"/>
      <c r="AZ152" s="182"/>
      <c r="BA152" s="182"/>
      <c r="BB152" s="182"/>
      <c r="BC152" s="182"/>
      <c r="BD152" s="182"/>
      <c r="BE152" s="182"/>
      <c r="BF152" s="182"/>
      <c r="BG152" s="182"/>
      <c r="BH152" s="182"/>
      <c r="BI152" s="182"/>
      <c r="BJ152" s="182"/>
      <c r="BK152" s="182"/>
      <c r="BL152" s="182"/>
      <c r="BM152" s="182"/>
      <c r="BN152" s="182"/>
      <c r="BO152" s="182"/>
      <c r="BP152" s="182"/>
      <c r="BQ152" s="182"/>
      <c r="BR152" s="182"/>
      <c r="BS152" s="34"/>
      <c r="BT152" s="182"/>
      <c r="BU152" s="182"/>
      <c r="BV152" s="23">
        <v>86</v>
      </c>
      <c r="BW152" s="24">
        <v>1.2E-2</v>
      </c>
      <c r="BX152" s="24"/>
      <c r="BY152" s="308"/>
      <c r="BZ152" s="306">
        <f t="shared" si="40"/>
        <v>82</v>
      </c>
      <c r="CA152" s="304" t="e">
        <f>IF(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CA145-CA146-CA147-CA148-CA149-CA150-CA151&gt;CD68,CD68,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CA145-CA146-CA147-CA148-CA149-CA150-CA151)</f>
        <v>#VALUE!</v>
      </c>
      <c r="CB152" s="307">
        <f t="shared" si="32"/>
        <v>0</v>
      </c>
      <c r="CC152" s="302" t="e">
        <f t="shared" si="24"/>
        <v>#VALUE!</v>
      </c>
      <c r="CD152" s="302">
        <f t="shared" si="25"/>
        <v>1</v>
      </c>
      <c r="CE152" s="302" t="e">
        <f>IF(CD152=0,0,SUM(CC153:$CC$170))</f>
        <v>#VALUE!</v>
      </c>
      <c r="CF152" s="47"/>
      <c r="CG152" s="306">
        <f t="shared" si="41"/>
        <v>82</v>
      </c>
      <c r="CH152" s="304" t="e">
        <f>IF(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CH145-CH146-CH147-CH148-CH149-CH150-CH151&gt;CK68,CK68,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CH145-CH146-CH147-CH148-CH149-CH150-CH151)</f>
        <v>#VALUE!</v>
      </c>
      <c r="CI152" s="307">
        <f t="shared" si="33"/>
        <v>0</v>
      </c>
      <c r="CJ152" s="302" t="e">
        <f t="shared" si="26"/>
        <v>#VALUE!</v>
      </c>
      <c r="CK152" s="302">
        <f t="shared" si="27"/>
        <v>1</v>
      </c>
      <c r="CL152" s="302" t="e">
        <f>IF(CK152=0,0,SUM(CJ153:CJ$170))</f>
        <v>#VALUE!</v>
      </c>
      <c r="CM152" s="47"/>
      <c r="CN152" s="306">
        <f t="shared" si="42"/>
        <v>82</v>
      </c>
      <c r="CO152" s="304" t="e">
        <f>IF(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CO145-CO146-CO147-CO148-CO149-CO150-CO151&gt;CR68,CR68,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CO145-CO146-CO147-CO148-CO149-CO150-CO151)</f>
        <v>#VALUE!</v>
      </c>
      <c r="CP152" s="177">
        <f t="shared" si="34"/>
        <v>0</v>
      </c>
      <c r="CQ152" s="302" t="e">
        <f t="shared" si="28"/>
        <v>#VALUE!</v>
      </c>
      <c r="CR152" s="302">
        <f t="shared" si="29"/>
        <v>1</v>
      </c>
      <c r="CS152" s="305" t="e">
        <f>IF(CR152=0,0,SUM(CQ153:CQ$170))</f>
        <v>#VALUE!</v>
      </c>
      <c r="CT152" s="177">
        <f t="shared" si="36"/>
        <v>0</v>
      </c>
      <c r="CU152" s="302" t="e">
        <f>IF(CQ152&gt;0,0,IF(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CU145-CU146-CU147-CU148-CU149-CU150-CU151&gt;CV68,CV68,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CU145-CU146-CU147-CU148-CU149-CU150-CU151))</f>
        <v>#VALUE!</v>
      </c>
      <c r="CV152" s="305" t="e">
        <f>IF(CU152=0,0,SUM(CU153:$CU$170))</f>
        <v>#VALUE!</v>
      </c>
      <c r="CW152" s="305" t="e">
        <f t="shared" si="37"/>
        <v>#VALUE!</v>
      </c>
      <c r="CX152" s="308"/>
      <c r="CY152" s="306">
        <f t="shared" si="43"/>
        <v>82</v>
      </c>
      <c r="CZ152" s="304" t="e">
        <f>IF(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CZ145-CZ146-CZ147-CZ148-CZ149-CZ150-CZ151&gt;DC68,DC68,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CZ145-CZ146-CZ147-CZ148-CZ149-CZ150-CZ151)</f>
        <v>#VALUE!</v>
      </c>
      <c r="DA152" s="177">
        <f t="shared" si="35"/>
        <v>0</v>
      </c>
      <c r="DB152" s="302" t="e">
        <f t="shared" si="30"/>
        <v>#VALUE!</v>
      </c>
      <c r="DC152" s="302">
        <f t="shared" si="31"/>
        <v>1</v>
      </c>
      <c r="DD152" s="305" t="e">
        <f>IF(DC152=0,0,SUM(DB153:DB$170))</f>
        <v>#VALUE!</v>
      </c>
      <c r="DE152" s="177">
        <f t="shared" si="38"/>
        <v>0</v>
      </c>
      <c r="DF152" s="302" t="e">
        <f>IF(DB152&gt;0,0,IF(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DF145-DF146-DF147-DF148-DF149-DF150-DF151&gt;DG68,DG68,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DF145-DF146-DF147-DF148-DF149-DF150-DF151))</f>
        <v>#VALUE!</v>
      </c>
      <c r="DG152" s="305" t="e">
        <f>IF(DF152=0,0,SUM(DF153:$DF$170))</f>
        <v>#VALUE!</v>
      </c>
      <c r="DH152" s="305" t="e">
        <f t="shared" si="39"/>
        <v>#VALUE!</v>
      </c>
    </row>
    <row r="153" spans="1:112" s="301" customFormat="1" ht="17.100000000000001" customHeight="1" x14ac:dyDescent="0.15">
      <c r="A153" s="182"/>
      <c r="B153" s="182"/>
      <c r="C153" s="182"/>
      <c r="D153" s="182"/>
      <c r="E153" s="182"/>
      <c r="F153" s="182"/>
      <c r="G153" s="182"/>
      <c r="H153" s="182"/>
      <c r="I153" s="182"/>
      <c r="J153" s="182"/>
      <c r="K153" s="182"/>
      <c r="L153" s="182"/>
      <c r="M153" s="182"/>
      <c r="N153" s="182"/>
      <c r="O153" s="182"/>
      <c r="P153" s="182"/>
      <c r="Q153" s="182"/>
      <c r="R153" s="182"/>
      <c r="S153" s="182"/>
      <c r="T153" s="182"/>
      <c r="U153" s="182"/>
      <c r="V153" s="182"/>
      <c r="W153" s="182"/>
      <c r="X153" s="182"/>
      <c r="Y153" s="182"/>
      <c r="Z153" s="182"/>
      <c r="AA153" s="182"/>
      <c r="AB153" s="182"/>
      <c r="AC153" s="182"/>
      <c r="AD153" s="182"/>
      <c r="AE153" s="182"/>
      <c r="AF153" s="182"/>
      <c r="AG153" s="182"/>
      <c r="AH153" s="182"/>
      <c r="AI153" s="182"/>
      <c r="AJ153" s="182"/>
      <c r="AK153" s="182"/>
      <c r="AL153" s="182"/>
      <c r="AM153" s="182"/>
      <c r="AN153" s="182"/>
      <c r="AO153" s="182"/>
      <c r="AP153" s="182"/>
      <c r="AQ153" s="182"/>
      <c r="AR153" s="182"/>
      <c r="AS153" s="182"/>
      <c r="AT153" s="182"/>
      <c r="AU153" s="182"/>
      <c r="AV153" s="182"/>
      <c r="AW153" s="182"/>
      <c r="AX153" s="182"/>
      <c r="AY153" s="182"/>
      <c r="AZ153" s="182"/>
      <c r="BA153" s="182"/>
      <c r="BB153" s="182"/>
      <c r="BC153" s="182"/>
      <c r="BD153" s="182"/>
      <c r="BE153" s="182"/>
      <c r="BF153" s="182"/>
      <c r="BG153" s="182"/>
      <c r="BH153" s="182"/>
      <c r="BI153" s="182"/>
      <c r="BJ153" s="182"/>
      <c r="BK153" s="182"/>
      <c r="BL153" s="182"/>
      <c r="BM153" s="182"/>
      <c r="BN153" s="182"/>
      <c r="BO153" s="182"/>
      <c r="BP153" s="182"/>
      <c r="BQ153" s="182"/>
      <c r="BR153" s="182"/>
      <c r="BS153" s="34"/>
      <c r="BT153" s="182"/>
      <c r="BU153" s="182"/>
      <c r="BV153" s="23">
        <v>87</v>
      </c>
      <c r="BW153" s="24">
        <v>1.2E-2</v>
      </c>
      <c r="BX153" s="24"/>
      <c r="BY153" s="308"/>
      <c r="BZ153" s="306">
        <f t="shared" si="40"/>
        <v>83</v>
      </c>
      <c r="CA153" s="304" t="e">
        <f>IF(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CA145-CA146-CA147-CA148-CA149-CA150-CA151-CA152&gt;CD68,CD68,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CA145-CA146-CA147-CA148-CA149-CA150-CA151-CA152)</f>
        <v>#VALUE!</v>
      </c>
      <c r="CB153" s="307">
        <f t="shared" si="32"/>
        <v>0</v>
      </c>
      <c r="CC153" s="302" t="e">
        <f t="shared" si="24"/>
        <v>#VALUE!</v>
      </c>
      <c r="CD153" s="302">
        <f t="shared" si="25"/>
        <v>1</v>
      </c>
      <c r="CE153" s="302" t="e">
        <f>IF(CD153=0,0,SUM(CC154:$CC$170))</f>
        <v>#VALUE!</v>
      </c>
      <c r="CF153" s="47"/>
      <c r="CG153" s="306">
        <f t="shared" si="41"/>
        <v>83</v>
      </c>
      <c r="CH153" s="304" t="e">
        <f>IF(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CH145-CH146-CH147-CH148-CH149-CH150-CH151-CH152&gt;CK68,CK68,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CH145-CH146-CH147-CH148-CH149-CH150-CH151-CH152)</f>
        <v>#VALUE!</v>
      </c>
      <c r="CI153" s="307">
        <f t="shared" si="33"/>
        <v>0</v>
      </c>
      <c r="CJ153" s="302" t="e">
        <f t="shared" si="26"/>
        <v>#VALUE!</v>
      </c>
      <c r="CK153" s="302">
        <f t="shared" si="27"/>
        <v>1</v>
      </c>
      <c r="CL153" s="302" t="e">
        <f>IF(CK153=0,0,SUM(CJ154:CJ$170))</f>
        <v>#VALUE!</v>
      </c>
      <c r="CM153" s="47"/>
      <c r="CN153" s="306">
        <f t="shared" si="42"/>
        <v>83</v>
      </c>
      <c r="CO153" s="304" t="e">
        <f>IF(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CO145-CO146-CO147-CO148-CO149-CO150-CO151-CO152&gt;CR68,CR68,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CO145-CO146-CO147-CO148-CO149-CO150-CO151-CO152)</f>
        <v>#VALUE!</v>
      </c>
      <c r="CP153" s="177">
        <f t="shared" si="34"/>
        <v>0</v>
      </c>
      <c r="CQ153" s="302" t="e">
        <f t="shared" si="28"/>
        <v>#VALUE!</v>
      </c>
      <c r="CR153" s="302">
        <f t="shared" si="29"/>
        <v>1</v>
      </c>
      <c r="CS153" s="305" t="e">
        <f>IF(CR153=0,0,SUM(CQ154:CQ$170))</f>
        <v>#VALUE!</v>
      </c>
      <c r="CT153" s="177">
        <f t="shared" si="36"/>
        <v>0</v>
      </c>
      <c r="CU153" s="302" t="e">
        <f>IF(CQ153&gt;0,0,IF(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CU145-CU146-CU147-CU148-CU149-CU150-CU151-CU152&gt;CV68,CV68,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CU145-CU146-CU147-CU148-CU149-CU150-CU151-CU152))</f>
        <v>#VALUE!</v>
      </c>
      <c r="CV153" s="305" t="e">
        <f>IF(CU153=0,0,SUM(CU154:$CU$170))</f>
        <v>#VALUE!</v>
      </c>
      <c r="CW153" s="305" t="e">
        <f t="shared" si="37"/>
        <v>#VALUE!</v>
      </c>
      <c r="CX153" s="308"/>
      <c r="CY153" s="306">
        <f t="shared" si="43"/>
        <v>83</v>
      </c>
      <c r="CZ153" s="304" t="e">
        <f>IF(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CZ145-CZ146-CZ147-CZ148-CZ149-CZ150-CZ151-CZ152&gt;DC68,DC68,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CZ145-CZ146-CZ147-CZ148-CZ149-CZ150-CZ151-CZ152)</f>
        <v>#VALUE!</v>
      </c>
      <c r="DA153" s="177">
        <f t="shared" si="35"/>
        <v>0</v>
      </c>
      <c r="DB153" s="302" t="e">
        <f t="shared" si="30"/>
        <v>#VALUE!</v>
      </c>
      <c r="DC153" s="302">
        <f t="shared" si="31"/>
        <v>1</v>
      </c>
      <c r="DD153" s="305" t="e">
        <f>IF(DC153=0,0,SUM(DB154:DB$170))</f>
        <v>#VALUE!</v>
      </c>
      <c r="DE153" s="177">
        <f t="shared" si="38"/>
        <v>0</v>
      </c>
      <c r="DF153" s="302" t="e">
        <f>IF(DB153&gt;0,0,IF(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DF145-DF146-DF147-DF148-DF149-DF150-DF151-DF152&gt;DG68,DG68,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DF145-DF146-DF147-DF148-DF149-DF150-DF151-DF152))</f>
        <v>#VALUE!</v>
      </c>
      <c r="DG153" s="305" t="e">
        <f>IF(DF153=0,0,SUM(DF154:$DF$170))</f>
        <v>#VALUE!</v>
      </c>
      <c r="DH153" s="305" t="e">
        <f t="shared" si="39"/>
        <v>#VALUE!</v>
      </c>
    </row>
    <row r="154" spans="1:112" s="301" customFormat="1" ht="17.100000000000001" customHeight="1" x14ac:dyDescent="0.15">
      <c r="A154" s="182"/>
      <c r="B154" s="182"/>
      <c r="C154" s="182"/>
      <c r="D154" s="182"/>
      <c r="E154" s="182"/>
      <c r="F154" s="182"/>
      <c r="G154" s="182"/>
      <c r="H154" s="182"/>
      <c r="I154" s="182"/>
      <c r="J154" s="182"/>
      <c r="K154" s="182"/>
      <c r="L154" s="182"/>
      <c r="M154" s="182"/>
      <c r="N154" s="182"/>
      <c r="O154" s="182"/>
      <c r="P154" s="182"/>
      <c r="Q154" s="182"/>
      <c r="R154" s="182"/>
      <c r="S154" s="182"/>
      <c r="T154" s="182"/>
      <c r="U154" s="182"/>
      <c r="V154" s="182"/>
      <c r="W154" s="182"/>
      <c r="X154" s="182"/>
      <c r="Y154" s="182"/>
      <c r="Z154" s="182"/>
      <c r="AA154" s="182"/>
      <c r="AB154" s="182"/>
      <c r="AC154" s="182"/>
      <c r="AD154" s="182"/>
      <c r="AE154" s="182"/>
      <c r="AF154" s="182"/>
      <c r="AG154" s="182"/>
      <c r="AH154" s="182"/>
      <c r="AI154" s="182"/>
      <c r="AJ154" s="182"/>
      <c r="AK154" s="182"/>
      <c r="AL154" s="182"/>
      <c r="AM154" s="182"/>
      <c r="AN154" s="182"/>
      <c r="AO154" s="182"/>
      <c r="AP154" s="182"/>
      <c r="AQ154" s="182"/>
      <c r="AR154" s="182"/>
      <c r="AS154" s="182"/>
      <c r="AT154" s="182"/>
      <c r="AU154" s="182"/>
      <c r="AV154" s="182"/>
      <c r="AW154" s="182"/>
      <c r="AX154" s="182"/>
      <c r="AY154" s="182"/>
      <c r="AZ154" s="182"/>
      <c r="BA154" s="182"/>
      <c r="BB154" s="182"/>
      <c r="BC154" s="182"/>
      <c r="BD154" s="182"/>
      <c r="BE154" s="182"/>
      <c r="BF154" s="182"/>
      <c r="BG154" s="182"/>
      <c r="BH154" s="182"/>
      <c r="BI154" s="182"/>
      <c r="BJ154" s="182"/>
      <c r="BK154" s="182"/>
      <c r="BL154" s="182"/>
      <c r="BM154" s="182"/>
      <c r="BN154" s="182"/>
      <c r="BO154" s="182"/>
      <c r="BP154" s="182"/>
      <c r="BQ154" s="182"/>
      <c r="BR154" s="182"/>
      <c r="BS154" s="34"/>
      <c r="BT154" s="182"/>
      <c r="BU154" s="182"/>
      <c r="BV154" s="23">
        <v>88</v>
      </c>
      <c r="BW154" s="24">
        <v>1.2E-2</v>
      </c>
      <c r="BX154" s="24"/>
      <c r="BY154" s="308"/>
      <c r="BZ154" s="306">
        <f t="shared" si="40"/>
        <v>84</v>
      </c>
      <c r="CA154" s="304" t="e">
        <f>IF(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CA145-CA146-CA147-CA148-CA149-CA150-CA151-CA152-CA153&gt;CD68,CD68,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CA145-CA146-CA147-CA148-CA149-CA150-CA151-CA152-CA153)</f>
        <v>#VALUE!</v>
      </c>
      <c r="CB154" s="307">
        <f t="shared" si="32"/>
        <v>0</v>
      </c>
      <c r="CC154" s="302" t="e">
        <f t="shared" si="24"/>
        <v>#VALUE!</v>
      </c>
      <c r="CD154" s="302">
        <f t="shared" si="25"/>
        <v>1</v>
      </c>
      <c r="CE154" s="302" t="e">
        <f>IF(CD154=0,0,SUM(CC155:$CC$170))</f>
        <v>#VALUE!</v>
      </c>
      <c r="CF154" s="47"/>
      <c r="CG154" s="306">
        <f t="shared" si="41"/>
        <v>84</v>
      </c>
      <c r="CH154" s="304" t="e">
        <f>IF(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CH145-CH146-CH147-CH148-CH149-CH150-CH151-CH152-CH153&gt;CK68,CK68,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CH145-CH146-CH147-CH148-CH149-CH150-CH151-CH152-CH153)</f>
        <v>#VALUE!</v>
      </c>
      <c r="CI154" s="307">
        <f t="shared" si="33"/>
        <v>0</v>
      </c>
      <c r="CJ154" s="302" t="e">
        <f t="shared" si="26"/>
        <v>#VALUE!</v>
      </c>
      <c r="CK154" s="302">
        <f t="shared" si="27"/>
        <v>1</v>
      </c>
      <c r="CL154" s="302" t="e">
        <f>IF(CK154=0,0,SUM(CJ155:CJ$170))</f>
        <v>#VALUE!</v>
      </c>
      <c r="CM154" s="47"/>
      <c r="CN154" s="306">
        <f t="shared" si="42"/>
        <v>84</v>
      </c>
      <c r="CO154" s="304" t="e">
        <f>IF(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CO145-CO146-CO147-CO148-CO149-CO150-CO151-CO152-CO153&gt;CR68,CR68,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CO145-CO146-CO147-CO148-CO149-CO150-CO151-CO152-CO153)</f>
        <v>#VALUE!</v>
      </c>
      <c r="CP154" s="177">
        <f t="shared" si="34"/>
        <v>0</v>
      </c>
      <c r="CQ154" s="302" t="e">
        <f t="shared" si="28"/>
        <v>#VALUE!</v>
      </c>
      <c r="CR154" s="302">
        <f t="shared" si="29"/>
        <v>1</v>
      </c>
      <c r="CS154" s="305" t="e">
        <f>IF(CR154=0,0,SUM(CQ155:CQ$170))</f>
        <v>#VALUE!</v>
      </c>
      <c r="CT154" s="177">
        <f t="shared" si="36"/>
        <v>0</v>
      </c>
      <c r="CU154" s="302" t="e">
        <f>IF(CQ154&gt;0,0,IF(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CU145-CU146-CU147-CU148-CU149-CU150-CU151-CU152-CU153&gt;CV68,CV68,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CU145-CU146-CU147-CU148-CU149-CU150-CU151-CU152-CU153))</f>
        <v>#VALUE!</v>
      </c>
      <c r="CV154" s="305" t="e">
        <f>IF(CU154=0,0,SUM(CU155:$CU$170))</f>
        <v>#VALUE!</v>
      </c>
      <c r="CW154" s="305" t="e">
        <f t="shared" si="37"/>
        <v>#VALUE!</v>
      </c>
      <c r="CX154" s="308"/>
      <c r="CY154" s="306">
        <f t="shared" si="43"/>
        <v>84</v>
      </c>
      <c r="CZ154" s="304" t="e">
        <f>IF(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CZ145-CZ146-CZ147-CZ148-CZ149-CZ150-CZ151-CZ152-CZ153&gt;DC68,DC68,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CZ145-CZ146-CZ147-CZ148-CZ149-CZ150-CZ151-CZ152-CZ153)</f>
        <v>#VALUE!</v>
      </c>
      <c r="DA154" s="177">
        <f t="shared" si="35"/>
        <v>0</v>
      </c>
      <c r="DB154" s="302" t="e">
        <f t="shared" si="30"/>
        <v>#VALUE!</v>
      </c>
      <c r="DC154" s="302">
        <f t="shared" si="31"/>
        <v>1</v>
      </c>
      <c r="DD154" s="305" t="e">
        <f>IF(DC154=0,0,SUM(DB155:DB$170))</f>
        <v>#VALUE!</v>
      </c>
      <c r="DE154" s="177">
        <f t="shared" si="38"/>
        <v>0</v>
      </c>
      <c r="DF154" s="302" t="e">
        <f>IF(DB154&gt;0,0,IF(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DF145-DF146-DF147-DF148-DF149-DF150-DF151-DF152-DF153&gt;DG68,DG68,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DF145-DF146-DF147-DF148-DF149-DF150-DF151-DF152-DF153))</f>
        <v>#VALUE!</v>
      </c>
      <c r="DG154" s="305" t="e">
        <f>IF(DF154=0,0,SUM(DF155:$DF$170))</f>
        <v>#VALUE!</v>
      </c>
      <c r="DH154" s="305" t="e">
        <f t="shared" si="39"/>
        <v>#VALUE!</v>
      </c>
    </row>
    <row r="155" spans="1:112" s="301" customFormat="1" ht="17.100000000000001" customHeight="1" x14ac:dyDescent="0.15">
      <c r="A155" s="182"/>
      <c r="B155" s="182"/>
      <c r="C155" s="182"/>
      <c r="D155" s="182"/>
      <c r="E155" s="182"/>
      <c r="F155" s="182"/>
      <c r="G155" s="182"/>
      <c r="H155" s="182"/>
      <c r="I155" s="182"/>
      <c r="J155" s="182"/>
      <c r="K155" s="182"/>
      <c r="L155" s="182"/>
      <c r="M155" s="182"/>
      <c r="N155" s="182"/>
      <c r="O155" s="182"/>
      <c r="P155" s="182"/>
      <c r="Q155" s="182"/>
      <c r="R155" s="182"/>
      <c r="S155" s="182"/>
      <c r="T155" s="182"/>
      <c r="U155" s="182"/>
      <c r="V155" s="182"/>
      <c r="W155" s="182"/>
      <c r="X155" s="182"/>
      <c r="Y155" s="182"/>
      <c r="Z155" s="182"/>
      <c r="AA155" s="182"/>
      <c r="AB155" s="182"/>
      <c r="AC155" s="182"/>
      <c r="AD155" s="182"/>
      <c r="AE155" s="182"/>
      <c r="AF155" s="182"/>
      <c r="AG155" s="182"/>
      <c r="AH155" s="182"/>
      <c r="AI155" s="182"/>
      <c r="AJ155" s="182"/>
      <c r="AK155" s="182"/>
      <c r="AL155" s="182"/>
      <c r="AM155" s="182"/>
      <c r="AN155" s="182"/>
      <c r="AO155" s="182"/>
      <c r="AP155" s="182"/>
      <c r="AQ155" s="182"/>
      <c r="AR155" s="182"/>
      <c r="AS155" s="182"/>
      <c r="AT155" s="182"/>
      <c r="AU155" s="182"/>
      <c r="AV155" s="182"/>
      <c r="AW155" s="182"/>
      <c r="AX155" s="182"/>
      <c r="AY155" s="182"/>
      <c r="AZ155" s="182"/>
      <c r="BA155" s="182"/>
      <c r="BB155" s="182"/>
      <c r="BC155" s="182"/>
      <c r="BD155" s="182"/>
      <c r="BE155" s="182"/>
      <c r="BF155" s="182"/>
      <c r="BG155" s="182"/>
      <c r="BH155" s="182"/>
      <c r="BI155" s="182"/>
      <c r="BJ155" s="182"/>
      <c r="BK155" s="182"/>
      <c r="BL155" s="182"/>
      <c r="BM155" s="182"/>
      <c r="BN155" s="182"/>
      <c r="BO155" s="182"/>
      <c r="BP155" s="182"/>
      <c r="BQ155" s="182"/>
      <c r="BR155" s="182"/>
      <c r="BS155" s="34"/>
      <c r="BT155" s="182"/>
      <c r="BU155" s="182"/>
      <c r="BV155" s="23">
        <v>89</v>
      </c>
      <c r="BW155" s="24">
        <v>1.2E-2</v>
      </c>
      <c r="BX155" s="24"/>
      <c r="BY155" s="308"/>
      <c r="BZ155" s="306">
        <f t="shared" si="40"/>
        <v>85</v>
      </c>
      <c r="CA155" s="304" t="e">
        <f>IF(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CA145-CA146-CA147-CA148-CA149-CA150-CA151-CA152-CA153-CA154&gt;CD68,CD68,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CA145-CA146-CA147-CA148-CA149-CA150-CA151-CA152-CA153-CA154)</f>
        <v>#VALUE!</v>
      </c>
      <c r="CB155" s="307">
        <f t="shared" si="32"/>
        <v>0</v>
      </c>
      <c r="CC155" s="302" t="e">
        <f t="shared" si="24"/>
        <v>#VALUE!</v>
      </c>
      <c r="CD155" s="302">
        <f t="shared" si="25"/>
        <v>1</v>
      </c>
      <c r="CE155" s="302" t="e">
        <f>IF(CD155=0,0,SUM(CC156:$CC$170))</f>
        <v>#VALUE!</v>
      </c>
      <c r="CF155" s="47"/>
      <c r="CG155" s="306">
        <f t="shared" si="41"/>
        <v>85</v>
      </c>
      <c r="CH155" s="304" t="e">
        <f>IF(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CH145-CH146-CH147-CH148-CH149-CH150-CH151-CH152-CH153-CH154&gt;CK68,CK68,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CH145-CH146-CH147-CH148-CH149-CH150-CH151-CH152-CH153-CH154)</f>
        <v>#VALUE!</v>
      </c>
      <c r="CI155" s="307">
        <f t="shared" si="33"/>
        <v>0</v>
      </c>
      <c r="CJ155" s="302" t="e">
        <f t="shared" si="26"/>
        <v>#VALUE!</v>
      </c>
      <c r="CK155" s="302">
        <f t="shared" si="27"/>
        <v>1</v>
      </c>
      <c r="CL155" s="302" t="e">
        <f>IF(CK155=0,0,SUM(CJ156:CJ$170))</f>
        <v>#VALUE!</v>
      </c>
      <c r="CM155" s="47"/>
      <c r="CN155" s="306">
        <f t="shared" si="42"/>
        <v>85</v>
      </c>
      <c r="CO155" s="304" t="e">
        <f>IF(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CO145-CO146-CO147-CO148-CO149-CO150-CO151-CO152-CO153-CO154&gt;CR68,CR68,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CO145-CO146-CO147-CO148-CO149-CO150-CO151-CO152-CO153-CO154)</f>
        <v>#VALUE!</v>
      </c>
      <c r="CP155" s="177">
        <f t="shared" si="34"/>
        <v>0</v>
      </c>
      <c r="CQ155" s="302" t="e">
        <f t="shared" si="28"/>
        <v>#VALUE!</v>
      </c>
      <c r="CR155" s="302">
        <f t="shared" si="29"/>
        <v>1</v>
      </c>
      <c r="CS155" s="305" t="e">
        <f>IF(CR155=0,0,SUM(CQ156:CQ$170))</f>
        <v>#VALUE!</v>
      </c>
      <c r="CT155" s="177">
        <f t="shared" si="36"/>
        <v>0</v>
      </c>
      <c r="CU155" s="302" t="e">
        <f>IF(CQ155&gt;0,0,IF(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CU145-CU146-CU147-CU148-CU149-CU150-CU151-CU152-CU153-CU154&gt;CV68,CV68,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CU145-CU146-CU147-CU148-CU149-CU150-CU151-CU152-CU153-CU154))</f>
        <v>#VALUE!</v>
      </c>
      <c r="CV155" s="305" t="e">
        <f>IF(CU155=0,0,SUM(CU156:$CU$170))</f>
        <v>#VALUE!</v>
      </c>
      <c r="CW155" s="305" t="e">
        <f t="shared" si="37"/>
        <v>#VALUE!</v>
      </c>
      <c r="CX155" s="308"/>
      <c r="CY155" s="306">
        <f t="shared" si="43"/>
        <v>85</v>
      </c>
      <c r="CZ155" s="304" t="e">
        <f>IF(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CZ145-CZ146-CZ147-CZ148-CZ149-CZ150-CZ151-CZ152-CZ153-CZ154&gt;DC68,DC68,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CZ145-CZ146-CZ147-CZ148-CZ149-CZ150-CZ151-CZ152-CZ153-CZ154)</f>
        <v>#VALUE!</v>
      </c>
      <c r="DA155" s="177">
        <f t="shared" si="35"/>
        <v>0</v>
      </c>
      <c r="DB155" s="302" t="e">
        <f t="shared" si="30"/>
        <v>#VALUE!</v>
      </c>
      <c r="DC155" s="302">
        <f t="shared" si="31"/>
        <v>1</v>
      </c>
      <c r="DD155" s="305" t="e">
        <f>IF(DC155=0,0,SUM(DB156:DB$170))</f>
        <v>#VALUE!</v>
      </c>
      <c r="DE155" s="177">
        <f t="shared" si="38"/>
        <v>0</v>
      </c>
      <c r="DF155" s="302" t="e">
        <f>IF(DB155&gt;0,0,IF(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DF145-DF146-DF147-DF148-DF149-DF150-DF151-DF152-DF153-DF154&gt;DG68,DG68,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DF145-DF146-DF147-DF148-DF149-DF150-DF151-DF152-DF153-DF154))</f>
        <v>#VALUE!</v>
      </c>
      <c r="DG155" s="305" t="e">
        <f>IF(DF155=0,0,SUM(DF156:$DF$170))</f>
        <v>#VALUE!</v>
      </c>
      <c r="DH155" s="305" t="e">
        <f t="shared" si="39"/>
        <v>#VALUE!</v>
      </c>
    </row>
    <row r="156" spans="1:112" s="301" customFormat="1" ht="17.100000000000001" customHeight="1" x14ac:dyDescent="0.15">
      <c r="A156" s="182"/>
      <c r="B156" s="182"/>
      <c r="C156" s="182"/>
      <c r="D156" s="182"/>
      <c r="E156" s="182"/>
      <c r="F156" s="182"/>
      <c r="G156" s="182"/>
      <c r="H156" s="182"/>
      <c r="I156" s="182"/>
      <c r="J156" s="182"/>
      <c r="K156" s="182"/>
      <c r="L156" s="182"/>
      <c r="M156" s="182"/>
      <c r="N156" s="182"/>
      <c r="O156" s="182"/>
      <c r="P156" s="182"/>
      <c r="Q156" s="182"/>
      <c r="R156" s="182"/>
      <c r="S156" s="182"/>
      <c r="T156" s="182"/>
      <c r="U156" s="182"/>
      <c r="V156" s="182"/>
      <c r="W156" s="182"/>
      <c r="X156" s="182"/>
      <c r="Y156" s="182"/>
      <c r="Z156" s="182"/>
      <c r="AA156" s="182"/>
      <c r="AB156" s="182"/>
      <c r="AC156" s="182"/>
      <c r="AD156" s="182"/>
      <c r="AE156" s="182"/>
      <c r="AF156" s="182"/>
      <c r="AG156" s="182"/>
      <c r="AH156" s="182"/>
      <c r="AI156" s="182"/>
      <c r="AJ156" s="182"/>
      <c r="AK156" s="182"/>
      <c r="AL156" s="182"/>
      <c r="AM156" s="182"/>
      <c r="AN156" s="182"/>
      <c r="AO156" s="182"/>
      <c r="AP156" s="182"/>
      <c r="AQ156" s="182"/>
      <c r="AR156" s="182"/>
      <c r="AS156" s="182"/>
      <c r="AT156" s="182"/>
      <c r="AU156" s="182"/>
      <c r="AV156" s="182"/>
      <c r="AW156" s="182"/>
      <c r="AX156" s="182"/>
      <c r="AY156" s="182"/>
      <c r="AZ156" s="182"/>
      <c r="BA156" s="182"/>
      <c r="BB156" s="182"/>
      <c r="BC156" s="182"/>
      <c r="BD156" s="182"/>
      <c r="BE156" s="182"/>
      <c r="BF156" s="182"/>
      <c r="BG156" s="182"/>
      <c r="BH156" s="182"/>
      <c r="BI156" s="182"/>
      <c r="BJ156" s="182"/>
      <c r="BK156" s="182"/>
      <c r="BL156" s="182"/>
      <c r="BM156" s="182"/>
      <c r="BN156" s="182"/>
      <c r="BO156" s="182"/>
      <c r="BP156" s="182"/>
      <c r="BQ156" s="182"/>
      <c r="BR156" s="182"/>
      <c r="BS156" s="34"/>
      <c r="BT156" s="182"/>
      <c r="BU156" s="182"/>
      <c r="BV156" s="23">
        <v>90</v>
      </c>
      <c r="BW156" s="24">
        <v>1.2E-2</v>
      </c>
      <c r="BX156" s="24"/>
      <c r="BY156" s="308"/>
      <c r="BZ156" s="306">
        <f t="shared" si="40"/>
        <v>86</v>
      </c>
      <c r="CA156" s="304" t="e">
        <f>IF(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CA145-CA146-CA147-CA148-CA149-CA150-CA151-CA152-CA153-CA154-CA155&gt;CD68,CD68,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CA145-CA146-CA147-CA148-CA149-CA150-CA151-CA152-CA153-CA154-CA155)</f>
        <v>#VALUE!</v>
      </c>
      <c r="CB156" s="307">
        <f t="shared" si="32"/>
        <v>0</v>
      </c>
      <c r="CC156" s="302" t="e">
        <f t="shared" si="24"/>
        <v>#VALUE!</v>
      </c>
      <c r="CD156" s="302">
        <f t="shared" si="25"/>
        <v>1</v>
      </c>
      <c r="CE156" s="302" t="e">
        <f>IF(CD156=0,0,SUM(CC157:$CC$170))</f>
        <v>#VALUE!</v>
      </c>
      <c r="CF156" s="47"/>
      <c r="CG156" s="306">
        <f t="shared" si="41"/>
        <v>86</v>
      </c>
      <c r="CH156" s="304" t="e">
        <f>IF(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CH145-CH146-CH147-CH148-CH149-CH150-CH151-CH152-CH153-CH154-CH155&gt;CK68,CK68,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CH145-CH146-CH147-CH148-CH149-CH150-CH151-CH152-CH153-CH154-CH155)</f>
        <v>#VALUE!</v>
      </c>
      <c r="CI156" s="307">
        <f t="shared" si="33"/>
        <v>0</v>
      </c>
      <c r="CJ156" s="302" t="e">
        <f t="shared" si="26"/>
        <v>#VALUE!</v>
      </c>
      <c r="CK156" s="302">
        <f t="shared" si="27"/>
        <v>1</v>
      </c>
      <c r="CL156" s="302" t="e">
        <f>IF(CK156=0,0,SUM(CJ157:CJ$170))</f>
        <v>#VALUE!</v>
      </c>
      <c r="CM156" s="47"/>
      <c r="CN156" s="306">
        <f t="shared" si="42"/>
        <v>86</v>
      </c>
      <c r="CO156" s="304" t="e">
        <f>IF(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CO145-CO146-CO147-CO148-CO149-CO150-CO151-CO152-CO153-CO154-CO155&gt;CR68,CR68,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CO145-CO146-CO147-CO148-CO149-CO150-CO151-CO152-CO153-CO154-CO155)</f>
        <v>#VALUE!</v>
      </c>
      <c r="CP156" s="177">
        <f t="shared" si="34"/>
        <v>0</v>
      </c>
      <c r="CQ156" s="302" t="e">
        <f t="shared" si="28"/>
        <v>#VALUE!</v>
      </c>
      <c r="CR156" s="302">
        <f t="shared" si="29"/>
        <v>1</v>
      </c>
      <c r="CS156" s="305" t="e">
        <f>IF(CR156=0,0,SUM(CQ157:CQ$170))</f>
        <v>#VALUE!</v>
      </c>
      <c r="CT156" s="177">
        <f t="shared" si="36"/>
        <v>0</v>
      </c>
      <c r="CU156" s="302" t="e">
        <f>IF(CQ156&gt;0,0,IF(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CU145-CU146-CU147-CU148-CU149-CU150-CU151-CU152-CU153-CU154-CU155&gt;CV68,CV68,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CU145-CU146-CU147-CU148-CU149-CU150-CU151-CU152-CU153-CU154-CU155))</f>
        <v>#VALUE!</v>
      </c>
      <c r="CV156" s="305" t="e">
        <f>IF(CU156=0,0,SUM(CU157:$CU$170))</f>
        <v>#VALUE!</v>
      </c>
      <c r="CW156" s="305" t="e">
        <f t="shared" si="37"/>
        <v>#VALUE!</v>
      </c>
      <c r="CX156" s="308"/>
      <c r="CY156" s="306">
        <f t="shared" si="43"/>
        <v>86</v>
      </c>
      <c r="CZ156" s="304" t="e">
        <f>IF(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CZ145-CZ146-CZ147-CZ148-CZ149-CZ150-CZ151-CZ152-CZ153-CZ154-CZ155&gt;DC68,DC68,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CZ145-CZ146-CZ147-CZ148-CZ149-CZ150-CZ151-CZ152-CZ153-CZ154-CZ155)</f>
        <v>#VALUE!</v>
      </c>
      <c r="DA156" s="177">
        <f t="shared" si="35"/>
        <v>0</v>
      </c>
      <c r="DB156" s="302" t="e">
        <f t="shared" si="30"/>
        <v>#VALUE!</v>
      </c>
      <c r="DC156" s="302">
        <f t="shared" si="31"/>
        <v>1</v>
      </c>
      <c r="DD156" s="305" t="e">
        <f>IF(DC156=0,0,SUM(DB157:DB$170))</f>
        <v>#VALUE!</v>
      </c>
      <c r="DE156" s="177">
        <f t="shared" si="38"/>
        <v>0</v>
      </c>
      <c r="DF156" s="302" t="e">
        <f>IF(DB156&gt;0,0,IF(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DF145-DF146-DF147-DF148-DF149-DF150-DF151-DF152-DF153-DF154-DF155&gt;DG68,DG68,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DF145-DF146-DF147-DF148-DF149-DF150-DF151-DF152-DF153-DF154-DF155))</f>
        <v>#VALUE!</v>
      </c>
      <c r="DG156" s="305" t="e">
        <f>IF(DF156=0,0,SUM(DF157:$DF$170))</f>
        <v>#VALUE!</v>
      </c>
      <c r="DH156" s="305" t="e">
        <f t="shared" si="39"/>
        <v>#VALUE!</v>
      </c>
    </row>
    <row r="157" spans="1:112" s="301" customFormat="1" ht="17.100000000000001" customHeight="1" x14ac:dyDescent="0.15">
      <c r="A157" s="182"/>
      <c r="B157" s="182"/>
      <c r="C157" s="182"/>
      <c r="D157" s="182"/>
      <c r="E157" s="182"/>
      <c r="F157" s="182"/>
      <c r="G157" s="182"/>
      <c r="H157" s="182"/>
      <c r="I157" s="182"/>
      <c r="J157" s="182"/>
      <c r="K157" s="182"/>
      <c r="L157" s="182"/>
      <c r="M157" s="182"/>
      <c r="N157" s="182"/>
      <c r="O157" s="182"/>
      <c r="P157" s="182"/>
      <c r="Q157" s="182"/>
      <c r="R157" s="182"/>
      <c r="S157" s="182"/>
      <c r="T157" s="182"/>
      <c r="U157" s="182"/>
      <c r="V157" s="182"/>
      <c r="W157" s="182"/>
      <c r="X157" s="182"/>
      <c r="Y157" s="182"/>
      <c r="Z157" s="182"/>
      <c r="AA157" s="182"/>
      <c r="AB157" s="182"/>
      <c r="AC157" s="182"/>
      <c r="AD157" s="182"/>
      <c r="AE157" s="182"/>
      <c r="AF157" s="182"/>
      <c r="AG157" s="182"/>
      <c r="AH157" s="182"/>
      <c r="AI157" s="182"/>
      <c r="AJ157" s="182"/>
      <c r="AK157" s="182"/>
      <c r="AL157" s="182"/>
      <c r="AM157" s="182"/>
      <c r="AN157" s="182"/>
      <c r="AO157" s="182"/>
      <c r="AP157" s="182"/>
      <c r="AQ157" s="182"/>
      <c r="AR157" s="182"/>
      <c r="AS157" s="182"/>
      <c r="AT157" s="182"/>
      <c r="AU157" s="182"/>
      <c r="AV157" s="182"/>
      <c r="AW157" s="182"/>
      <c r="AX157" s="182"/>
      <c r="AY157" s="182"/>
      <c r="AZ157" s="182"/>
      <c r="BA157" s="182"/>
      <c r="BB157" s="182"/>
      <c r="BC157" s="182"/>
      <c r="BD157" s="182"/>
      <c r="BE157" s="182"/>
      <c r="BF157" s="182"/>
      <c r="BG157" s="182"/>
      <c r="BH157" s="182"/>
      <c r="BI157" s="182"/>
      <c r="BJ157" s="182"/>
      <c r="BK157" s="182"/>
      <c r="BL157" s="182"/>
      <c r="BM157" s="182"/>
      <c r="BN157" s="182"/>
      <c r="BO157" s="182"/>
      <c r="BP157" s="182"/>
      <c r="BQ157" s="182"/>
      <c r="BR157" s="182"/>
      <c r="BS157" s="34"/>
      <c r="BT157" s="182"/>
      <c r="BU157" s="182"/>
      <c r="BV157" s="23">
        <v>91</v>
      </c>
      <c r="BW157" s="24">
        <v>1.0999999999999999E-2</v>
      </c>
      <c r="BX157" s="24"/>
      <c r="BY157" s="308"/>
      <c r="BZ157" s="306">
        <f t="shared" si="40"/>
        <v>87</v>
      </c>
      <c r="CA157" s="304" t="e">
        <f>IF(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CA145-CA146-CA147-CA148-CA149-CA150-CA151-CA152-CA153-CA154-CA155-CA156&gt;CD68,CD68,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CA145-CA146-CA147-CA148-CA149-CA150-CA151-CA152-CA153-CA154-CA155-CA156)</f>
        <v>#VALUE!</v>
      </c>
      <c r="CB157" s="307">
        <f t="shared" si="32"/>
        <v>0</v>
      </c>
      <c r="CC157" s="302" t="e">
        <f t="shared" si="24"/>
        <v>#VALUE!</v>
      </c>
      <c r="CD157" s="302">
        <f t="shared" si="25"/>
        <v>1</v>
      </c>
      <c r="CE157" s="302" t="e">
        <f>IF(CD157=0,0,SUM(CC158:$CC$170))</f>
        <v>#VALUE!</v>
      </c>
      <c r="CF157" s="47"/>
      <c r="CG157" s="306">
        <f t="shared" si="41"/>
        <v>87</v>
      </c>
      <c r="CH157" s="304" t="e">
        <f>IF(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CH145-CH146-CH147-CH148-CH149-CH150-CH151-CH152-CH153-CH154-CH155-CH156&gt;CK68,CK68,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CH145-CH146-CH147-CH148-CH149-CH150-CH151-CH152-CH153-CH154-CH155-CH156)</f>
        <v>#VALUE!</v>
      </c>
      <c r="CI157" s="307">
        <f t="shared" si="33"/>
        <v>0</v>
      </c>
      <c r="CJ157" s="302" t="e">
        <f t="shared" si="26"/>
        <v>#VALUE!</v>
      </c>
      <c r="CK157" s="302">
        <f t="shared" si="27"/>
        <v>1</v>
      </c>
      <c r="CL157" s="302" t="e">
        <f>IF(CK157=0,0,SUM(CJ158:CJ$170))</f>
        <v>#VALUE!</v>
      </c>
      <c r="CM157" s="47"/>
      <c r="CN157" s="306">
        <f t="shared" si="42"/>
        <v>87</v>
      </c>
      <c r="CO157" s="304" t="e">
        <f>IF(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CO145-CO146-CO147-CO148-CO149-CO150-CO151-CO152-CO153-CO154-CO155-CO156&gt;CR68,CR68,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CO145-CO146-CO147-CO148-CO149-CO150-CO151-CO152-CO153-CO154-CO155-CO156)</f>
        <v>#VALUE!</v>
      </c>
      <c r="CP157" s="177">
        <f t="shared" si="34"/>
        <v>0</v>
      </c>
      <c r="CQ157" s="302" t="e">
        <f t="shared" si="28"/>
        <v>#VALUE!</v>
      </c>
      <c r="CR157" s="302">
        <f t="shared" si="29"/>
        <v>1</v>
      </c>
      <c r="CS157" s="305" t="e">
        <f>IF(CR157=0,0,SUM(CQ158:CQ$170))</f>
        <v>#VALUE!</v>
      </c>
      <c r="CT157" s="177">
        <f t="shared" si="36"/>
        <v>0</v>
      </c>
      <c r="CU157" s="302" t="e">
        <f>IF(CQ157&gt;0,0,IF(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CU145-CU146-CU147-CU148-CU149-CU150-CU151-CU152-CU153-CU154-CU155-CU156&gt;CV68,CV68,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CU145-CU146-CU147-CU148-CU149-CU150-CU151-CU152-CU153-CU154-CU155-CU156))</f>
        <v>#VALUE!</v>
      </c>
      <c r="CV157" s="305" t="e">
        <f>IF(CU157=0,0,SUM(CU158:$CU$170))</f>
        <v>#VALUE!</v>
      </c>
      <c r="CW157" s="305" t="e">
        <f t="shared" si="37"/>
        <v>#VALUE!</v>
      </c>
      <c r="CX157" s="308"/>
      <c r="CY157" s="306">
        <f t="shared" si="43"/>
        <v>87</v>
      </c>
      <c r="CZ157" s="304" t="e">
        <f>IF(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CZ145-CZ146-CZ147-CZ148-CZ149-CZ150-CZ151-CZ152-CZ153-CZ154-CZ155-CZ156&gt;DC68,DC68,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CZ145-CZ146-CZ147-CZ148-CZ149-CZ150-CZ151-CZ152-CZ153-CZ154-CZ155-CZ156)</f>
        <v>#VALUE!</v>
      </c>
      <c r="DA157" s="177">
        <f t="shared" si="35"/>
        <v>0</v>
      </c>
      <c r="DB157" s="302" t="e">
        <f t="shared" si="30"/>
        <v>#VALUE!</v>
      </c>
      <c r="DC157" s="302">
        <f t="shared" si="31"/>
        <v>1</v>
      </c>
      <c r="DD157" s="305" t="e">
        <f>IF(DC157=0,0,SUM(DB158:DB$170))</f>
        <v>#VALUE!</v>
      </c>
      <c r="DE157" s="177">
        <f t="shared" si="38"/>
        <v>0</v>
      </c>
      <c r="DF157" s="302" t="e">
        <f>IF(DB157&gt;0,0,IF(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DF145-DF146-DF147-DF148-DF149-DF150-DF151-DF152-DF153-DF154-DF155-DF156&gt;DG68,DG68,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DF145-DF146-DF147-DF148-DF149-DF150-DF151-DF152-DF153-DF154-DF155-DF156))</f>
        <v>#VALUE!</v>
      </c>
      <c r="DG157" s="305" t="e">
        <f>IF(DF157=0,0,SUM(DF158:$DF$170))</f>
        <v>#VALUE!</v>
      </c>
      <c r="DH157" s="305" t="e">
        <f t="shared" si="39"/>
        <v>#VALUE!</v>
      </c>
    </row>
    <row r="158" spans="1:112" s="301" customFormat="1" ht="17.100000000000001" customHeight="1" x14ac:dyDescent="0.15">
      <c r="A158" s="182"/>
      <c r="B158" s="182"/>
      <c r="C158" s="182"/>
      <c r="D158" s="182"/>
      <c r="E158" s="182"/>
      <c r="F158" s="182"/>
      <c r="G158" s="182"/>
      <c r="H158" s="182"/>
      <c r="I158" s="182"/>
      <c r="J158" s="182"/>
      <c r="K158" s="182"/>
      <c r="L158" s="182"/>
      <c r="M158" s="182"/>
      <c r="N158" s="182"/>
      <c r="O158" s="182"/>
      <c r="P158" s="182"/>
      <c r="Q158" s="182"/>
      <c r="R158" s="182"/>
      <c r="S158" s="182"/>
      <c r="T158" s="182"/>
      <c r="U158" s="182"/>
      <c r="V158" s="182"/>
      <c r="W158" s="182"/>
      <c r="X158" s="182"/>
      <c r="Y158" s="182"/>
      <c r="Z158" s="182"/>
      <c r="AA158" s="182"/>
      <c r="AB158" s="182"/>
      <c r="AC158" s="182"/>
      <c r="AD158" s="182"/>
      <c r="AE158" s="182"/>
      <c r="AF158" s="182"/>
      <c r="AG158" s="182"/>
      <c r="AH158" s="182"/>
      <c r="AI158" s="182"/>
      <c r="AJ158" s="182"/>
      <c r="AK158" s="182"/>
      <c r="AL158" s="182"/>
      <c r="AM158" s="182"/>
      <c r="AN158" s="182"/>
      <c r="AO158" s="182"/>
      <c r="AP158" s="182"/>
      <c r="AQ158" s="182"/>
      <c r="AR158" s="182"/>
      <c r="AS158" s="182"/>
      <c r="AT158" s="182"/>
      <c r="AU158" s="182"/>
      <c r="AV158" s="182"/>
      <c r="AW158" s="182"/>
      <c r="AX158" s="182"/>
      <c r="AY158" s="182"/>
      <c r="AZ158" s="182"/>
      <c r="BA158" s="182"/>
      <c r="BB158" s="182"/>
      <c r="BC158" s="182"/>
      <c r="BD158" s="182"/>
      <c r="BE158" s="182"/>
      <c r="BF158" s="182"/>
      <c r="BG158" s="182"/>
      <c r="BH158" s="182"/>
      <c r="BI158" s="182"/>
      <c r="BJ158" s="182"/>
      <c r="BK158" s="182"/>
      <c r="BL158" s="182"/>
      <c r="BM158" s="182"/>
      <c r="BN158" s="182"/>
      <c r="BO158" s="182"/>
      <c r="BP158" s="182"/>
      <c r="BQ158" s="182"/>
      <c r="BR158" s="182"/>
      <c r="BS158" s="34"/>
      <c r="BT158" s="182"/>
      <c r="BU158" s="182"/>
      <c r="BV158" s="23">
        <v>92</v>
      </c>
      <c r="BW158" s="24">
        <v>1.0999999999999999E-2</v>
      </c>
      <c r="BX158" s="24"/>
      <c r="BY158" s="308"/>
      <c r="BZ158" s="306">
        <f t="shared" si="40"/>
        <v>88</v>
      </c>
      <c r="CA158" s="304" t="e">
        <f>IF(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CA145-CA146-CA147-CA148-CA149-CA150-CA151-CA152-CA153-CA154-CA155-CA156-CA157&gt;CD68,CD68,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CA145-CA146-CA147-CA148-CA149-CA150-CA151-CA152-CA153-CA154-CA155-CA156-CA157)</f>
        <v>#VALUE!</v>
      </c>
      <c r="CB158" s="307">
        <f t="shared" si="32"/>
        <v>0</v>
      </c>
      <c r="CC158" s="302" t="e">
        <f t="shared" si="24"/>
        <v>#VALUE!</v>
      </c>
      <c r="CD158" s="302">
        <f t="shared" si="25"/>
        <v>1</v>
      </c>
      <c r="CE158" s="302" t="e">
        <f>IF(CD158=0,0,SUM(CC159:$CC$170))</f>
        <v>#VALUE!</v>
      </c>
      <c r="CF158" s="47"/>
      <c r="CG158" s="306">
        <f t="shared" si="41"/>
        <v>88</v>
      </c>
      <c r="CH158" s="304" t="e">
        <f>IF(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CH145-CH146-CH147-CH148-CH149-CH150-CH151-CH152-CH153-CH154-CH155-CH156-CH157&gt;CK68,CK68,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CH145-CH146-CH147-CH148-CH149-CH150-CH151-CH152-CH153-CH154-CH155-CH156-CH157)</f>
        <v>#VALUE!</v>
      </c>
      <c r="CI158" s="307">
        <f t="shared" si="33"/>
        <v>0</v>
      </c>
      <c r="CJ158" s="302" t="e">
        <f t="shared" si="26"/>
        <v>#VALUE!</v>
      </c>
      <c r="CK158" s="302">
        <f t="shared" si="27"/>
        <v>1</v>
      </c>
      <c r="CL158" s="302" t="e">
        <f>IF(CK158=0,0,SUM(CJ159:CJ$170))</f>
        <v>#VALUE!</v>
      </c>
      <c r="CM158" s="47"/>
      <c r="CN158" s="306">
        <f t="shared" si="42"/>
        <v>88</v>
      </c>
      <c r="CO158" s="304" t="e">
        <f>IF(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CO145-CO146-CO147-CO148-CO149-CO150-CO151-CO152-CO153-CO154-CO155-CO156-CO157&gt;CR68,CR68,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CO145-CO146-CO147-CO148-CO149-CO150-CO151-CO152-CO153-CO154-CO155-CO156-CO157)</f>
        <v>#VALUE!</v>
      </c>
      <c r="CP158" s="177">
        <f t="shared" si="34"/>
        <v>0</v>
      </c>
      <c r="CQ158" s="302" t="e">
        <f t="shared" si="28"/>
        <v>#VALUE!</v>
      </c>
      <c r="CR158" s="302">
        <f t="shared" si="29"/>
        <v>1</v>
      </c>
      <c r="CS158" s="305" t="e">
        <f>IF(CR158=0,0,SUM(CQ159:CQ$170))</f>
        <v>#VALUE!</v>
      </c>
      <c r="CT158" s="177">
        <f t="shared" si="36"/>
        <v>0</v>
      </c>
      <c r="CU158" s="302" t="e">
        <f>IF(CQ158&gt;0,0,IF(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CU145-CU146-CU147-CU148-CU149-CU150-CU151-CU152-CU153-CU154-CU155-CU156-CU157&gt;CV68,CV68,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CU145-CU146-CU147-CU148-CU149-CU150-CU151-CU152-CU153-CU154-CU155-CU156-CU157))</f>
        <v>#VALUE!</v>
      </c>
      <c r="CV158" s="305" t="e">
        <f>IF(CU158=0,0,SUM(CU159:$CU$170))</f>
        <v>#VALUE!</v>
      </c>
      <c r="CW158" s="305" t="e">
        <f t="shared" si="37"/>
        <v>#VALUE!</v>
      </c>
      <c r="CX158" s="308"/>
      <c r="CY158" s="306">
        <f t="shared" si="43"/>
        <v>88</v>
      </c>
      <c r="CZ158" s="304" t="e">
        <f>IF(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CZ145-CZ146-CZ147-CZ148-CZ149-CZ150-CZ151-CZ152-CZ153-CZ154-CZ155-CZ156-CZ157&gt;DC68,DC68,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CZ145-CZ146-CZ147-CZ148-CZ149-CZ150-CZ151-CZ152-CZ153-CZ154-CZ155-CZ156-CZ157)</f>
        <v>#VALUE!</v>
      </c>
      <c r="DA158" s="177">
        <f t="shared" si="35"/>
        <v>0</v>
      </c>
      <c r="DB158" s="302" t="e">
        <f t="shared" si="30"/>
        <v>#VALUE!</v>
      </c>
      <c r="DC158" s="302">
        <f t="shared" si="31"/>
        <v>1</v>
      </c>
      <c r="DD158" s="305" t="e">
        <f>IF(DC158=0,0,SUM(DB159:DB$170))</f>
        <v>#VALUE!</v>
      </c>
      <c r="DE158" s="177">
        <f t="shared" si="38"/>
        <v>0</v>
      </c>
      <c r="DF158" s="302" t="e">
        <f>IF(DB158&gt;0,0,IF(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DF145-DF146-DF147-DF148-DF149-DF150-DF151-DF152-DF153-DF154-DF155-DF156-DF157&gt;DG68,DG68,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DF145-DF146-DF147-DF148-DF149-DF150-DF151-DF152-DF153-DF154-DF155-DF156-DF157))</f>
        <v>#VALUE!</v>
      </c>
      <c r="DG158" s="305" t="e">
        <f>IF(DF158=0,0,SUM(DF159:$DF$170))</f>
        <v>#VALUE!</v>
      </c>
      <c r="DH158" s="305" t="e">
        <f t="shared" si="39"/>
        <v>#VALUE!</v>
      </c>
    </row>
    <row r="159" spans="1:112" s="301" customFormat="1" ht="17.100000000000001" customHeight="1" x14ac:dyDescent="0.15">
      <c r="A159" s="182"/>
      <c r="B159" s="182"/>
      <c r="C159" s="182"/>
      <c r="D159" s="182"/>
      <c r="E159" s="182"/>
      <c r="F159" s="182"/>
      <c r="G159" s="182"/>
      <c r="H159" s="182"/>
      <c r="I159" s="182"/>
      <c r="J159" s="182"/>
      <c r="K159" s="182"/>
      <c r="L159" s="182"/>
      <c r="M159" s="182"/>
      <c r="N159" s="182"/>
      <c r="O159" s="182"/>
      <c r="P159" s="182"/>
      <c r="Q159" s="182"/>
      <c r="R159" s="182"/>
      <c r="S159" s="182"/>
      <c r="T159" s="182"/>
      <c r="U159" s="182"/>
      <c r="V159" s="182"/>
      <c r="W159" s="182"/>
      <c r="X159" s="182"/>
      <c r="Y159" s="182"/>
      <c r="Z159" s="182"/>
      <c r="AA159" s="182"/>
      <c r="AB159" s="182"/>
      <c r="AC159" s="182"/>
      <c r="AD159" s="182"/>
      <c r="AE159" s="182"/>
      <c r="AF159" s="182"/>
      <c r="AG159" s="182"/>
      <c r="AH159" s="182"/>
      <c r="AI159" s="182"/>
      <c r="AJ159" s="182"/>
      <c r="AK159" s="182"/>
      <c r="AL159" s="182"/>
      <c r="AM159" s="182"/>
      <c r="AN159" s="182"/>
      <c r="AO159" s="182"/>
      <c r="AP159" s="182"/>
      <c r="AQ159" s="182"/>
      <c r="AR159" s="182"/>
      <c r="AS159" s="182"/>
      <c r="AT159" s="182"/>
      <c r="AU159" s="182"/>
      <c r="AV159" s="182"/>
      <c r="AW159" s="182"/>
      <c r="AX159" s="182"/>
      <c r="AY159" s="182"/>
      <c r="AZ159" s="182"/>
      <c r="BA159" s="182"/>
      <c r="BB159" s="182"/>
      <c r="BC159" s="182"/>
      <c r="BD159" s="182"/>
      <c r="BE159" s="182"/>
      <c r="BF159" s="182"/>
      <c r="BG159" s="182"/>
      <c r="BH159" s="182"/>
      <c r="BI159" s="182"/>
      <c r="BJ159" s="182"/>
      <c r="BK159" s="182"/>
      <c r="BL159" s="182"/>
      <c r="BM159" s="182"/>
      <c r="BN159" s="182"/>
      <c r="BO159" s="182"/>
      <c r="BP159" s="182"/>
      <c r="BQ159" s="182"/>
      <c r="BR159" s="182"/>
      <c r="BS159" s="34"/>
      <c r="BT159" s="182"/>
      <c r="BU159" s="182"/>
      <c r="BV159" s="23">
        <v>93</v>
      </c>
      <c r="BW159" s="24">
        <v>1.0999999999999999E-2</v>
      </c>
      <c r="BX159" s="24"/>
      <c r="BY159" s="308"/>
      <c r="BZ159" s="306">
        <f t="shared" si="40"/>
        <v>89</v>
      </c>
      <c r="CA159" s="304" t="e">
        <f>IF(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CA145-CA146-CA147-CA148-CA149-CA150-CA151-CA152-CA153-CA154-CA155-CA156-CA157-CA158&gt;CD68,CD68,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CA145-CA146-CA147-CA148-CA149-CA150-CA151-CA152-CA153-CA154-CA155-CA156-CA157-CA158)</f>
        <v>#VALUE!</v>
      </c>
      <c r="CB159" s="307">
        <f t="shared" si="32"/>
        <v>0</v>
      </c>
      <c r="CC159" s="302" t="e">
        <f t="shared" si="24"/>
        <v>#VALUE!</v>
      </c>
      <c r="CD159" s="302">
        <f t="shared" si="25"/>
        <v>1</v>
      </c>
      <c r="CE159" s="302" t="e">
        <f>IF(CD159=0,0,SUM(CC160:$CC$170))</f>
        <v>#VALUE!</v>
      </c>
      <c r="CF159" s="47"/>
      <c r="CG159" s="306">
        <f t="shared" si="41"/>
        <v>89</v>
      </c>
      <c r="CH159" s="304" t="e">
        <f>IF(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CH145-CH146-CH147-CH148-CH149-CH150-CH151-CH152-CH153-CH154-CH155-CH156-CH157-CH158&gt;CK68,CK68,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CH145-CH146-CH147-CH148-CH149-CH150-CH151-CH152-CH153-CH154-CH155-CH156-CH157-CH158)</f>
        <v>#VALUE!</v>
      </c>
      <c r="CI159" s="307">
        <f t="shared" si="33"/>
        <v>0</v>
      </c>
      <c r="CJ159" s="302" t="e">
        <f t="shared" si="26"/>
        <v>#VALUE!</v>
      </c>
      <c r="CK159" s="302">
        <f t="shared" si="27"/>
        <v>1</v>
      </c>
      <c r="CL159" s="302" t="e">
        <f>IF(CK159=0,0,SUM(CJ160:CJ$170))</f>
        <v>#VALUE!</v>
      </c>
      <c r="CM159" s="47"/>
      <c r="CN159" s="306">
        <f t="shared" si="42"/>
        <v>89</v>
      </c>
      <c r="CO159" s="304" t="e">
        <f>IF(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CO145-CO146-CO147-CO148-CO149-CO150-CO151-CO152-CO153-CO154-CO155-CO156-CO157-CO158&gt;CR68,CR68,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CO145-CO146-CO147-CO148-CO149-CO150-CO151-CO152-CO153-CO154-CO155-CO156-CO157-CO158)</f>
        <v>#VALUE!</v>
      </c>
      <c r="CP159" s="177">
        <f t="shared" si="34"/>
        <v>0</v>
      </c>
      <c r="CQ159" s="302" t="e">
        <f t="shared" si="28"/>
        <v>#VALUE!</v>
      </c>
      <c r="CR159" s="302">
        <f t="shared" si="29"/>
        <v>1</v>
      </c>
      <c r="CS159" s="305" t="e">
        <f>IF(CR159=0,0,SUM(CQ160:CQ$170))</f>
        <v>#VALUE!</v>
      </c>
      <c r="CT159" s="177">
        <f t="shared" si="36"/>
        <v>0</v>
      </c>
      <c r="CU159" s="302" t="e">
        <f>IF(CQ159&gt;0,0,IF(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CU145-CU146-CU147-CU148-CU149-CU150-CU151-CU152-CU153-CU154-CU155-CU156-CU157-CU158&gt;CV68,CV68,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CU145-CU146-CU147-CU148-CU149-CU150-CU151-CU152-CU153-CU154-CU155-CU156-CU157-CU158))</f>
        <v>#VALUE!</v>
      </c>
      <c r="CV159" s="305" t="e">
        <f>IF(CU159=0,0,SUM(CU160:$CU$170))</f>
        <v>#VALUE!</v>
      </c>
      <c r="CW159" s="305" t="e">
        <f t="shared" si="37"/>
        <v>#VALUE!</v>
      </c>
      <c r="CX159" s="308"/>
      <c r="CY159" s="306">
        <f t="shared" si="43"/>
        <v>89</v>
      </c>
      <c r="CZ159" s="304" t="e">
        <f>IF(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CZ145-CZ146-CZ147-CZ148-CZ149-CZ150-CZ151-CZ152-CZ153-CZ154-CZ155-CZ156-CZ157-CZ158&gt;DC68,DC68,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CZ145-CZ146-CZ147-CZ148-CZ149-CZ150-CZ151-CZ152-CZ153-CZ154-CZ155-CZ156-CZ157-CZ158)</f>
        <v>#VALUE!</v>
      </c>
      <c r="DA159" s="177">
        <f t="shared" si="35"/>
        <v>0</v>
      </c>
      <c r="DB159" s="302" t="e">
        <f t="shared" si="30"/>
        <v>#VALUE!</v>
      </c>
      <c r="DC159" s="302">
        <f t="shared" si="31"/>
        <v>1</v>
      </c>
      <c r="DD159" s="305" t="e">
        <f>IF(DC159=0,0,SUM(DB160:DB$170))</f>
        <v>#VALUE!</v>
      </c>
      <c r="DE159" s="177">
        <f t="shared" si="38"/>
        <v>0</v>
      </c>
      <c r="DF159" s="302" t="e">
        <f>IF(DB159&gt;0,0,IF(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DF145-DF146-DF147-DF148-DF149-DF150-DF151-DF152-DF153-DF154-DF155-DF156-DF157-DF158&gt;DG68,DG68,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DF145-DF146-DF147-DF148-DF149-DF150-DF151-DF152-DF153-DF154-DF155-DF156-DF157-DF158))</f>
        <v>#VALUE!</v>
      </c>
      <c r="DG159" s="305" t="e">
        <f>IF(DF159=0,0,SUM(DF160:$DF$170))</f>
        <v>#VALUE!</v>
      </c>
      <c r="DH159" s="305" t="e">
        <f t="shared" si="39"/>
        <v>#VALUE!</v>
      </c>
    </row>
    <row r="160" spans="1:112" s="301" customFormat="1" ht="17.100000000000001" customHeight="1" x14ac:dyDescent="0.15">
      <c r="A160" s="182"/>
      <c r="B160" s="182"/>
      <c r="C160" s="182"/>
      <c r="D160" s="182"/>
      <c r="E160" s="182"/>
      <c r="F160" s="182"/>
      <c r="G160" s="182"/>
      <c r="H160" s="182"/>
      <c r="I160" s="182"/>
      <c r="J160" s="182"/>
      <c r="K160" s="182"/>
      <c r="L160" s="182"/>
      <c r="M160" s="182"/>
      <c r="N160" s="182"/>
      <c r="O160" s="182"/>
      <c r="P160" s="182"/>
      <c r="Q160" s="182"/>
      <c r="R160" s="182"/>
      <c r="S160" s="182"/>
      <c r="T160" s="182"/>
      <c r="U160" s="182"/>
      <c r="V160" s="182"/>
      <c r="W160" s="182"/>
      <c r="X160" s="182"/>
      <c r="Y160" s="182"/>
      <c r="Z160" s="182"/>
      <c r="AA160" s="182"/>
      <c r="AB160" s="182"/>
      <c r="AC160" s="182"/>
      <c r="AD160" s="182"/>
      <c r="AE160" s="182"/>
      <c r="AF160" s="182"/>
      <c r="AG160" s="182"/>
      <c r="AH160" s="182"/>
      <c r="AI160" s="182"/>
      <c r="AJ160" s="182"/>
      <c r="AK160" s="182"/>
      <c r="AL160" s="182"/>
      <c r="AM160" s="182"/>
      <c r="AN160" s="182"/>
      <c r="AO160" s="182"/>
      <c r="AP160" s="182"/>
      <c r="AQ160" s="182"/>
      <c r="AR160" s="182"/>
      <c r="AS160" s="182"/>
      <c r="AT160" s="182"/>
      <c r="AU160" s="182"/>
      <c r="AV160" s="182"/>
      <c r="AW160" s="182"/>
      <c r="AX160" s="182"/>
      <c r="AY160" s="182"/>
      <c r="AZ160" s="182"/>
      <c r="BA160" s="182"/>
      <c r="BB160" s="182"/>
      <c r="BC160" s="182"/>
      <c r="BD160" s="182"/>
      <c r="BE160" s="182"/>
      <c r="BF160" s="182"/>
      <c r="BG160" s="182"/>
      <c r="BH160" s="182"/>
      <c r="BI160" s="182"/>
      <c r="BJ160" s="182"/>
      <c r="BK160" s="182"/>
      <c r="BL160" s="182"/>
      <c r="BM160" s="182"/>
      <c r="BN160" s="182"/>
      <c r="BO160" s="182"/>
      <c r="BP160" s="182"/>
      <c r="BQ160" s="182"/>
      <c r="BR160" s="182"/>
      <c r="BS160" s="34"/>
      <c r="BT160" s="182"/>
      <c r="BU160" s="182"/>
      <c r="BV160" s="23">
        <v>94</v>
      </c>
      <c r="BW160" s="24">
        <v>1.0999999999999999E-2</v>
      </c>
      <c r="BX160" s="24"/>
      <c r="BY160" s="308"/>
      <c r="BZ160" s="306">
        <f t="shared" si="40"/>
        <v>90</v>
      </c>
      <c r="CA160" s="304" t="e">
        <f>IF(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CA145-CA146-CA147-CA148-CA149-CA150-CA151-CA152-CA153-CA154-CA155-CA156-CA157-CA158-CA159&gt;CD68,CD68,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CA145-CA146-CA147-CA148-CA149-CA150-CA151-CA152-CA153-CA154-CA155-CA156-CA157-CA158-CA159)</f>
        <v>#VALUE!</v>
      </c>
      <c r="CB160" s="307">
        <f t="shared" si="32"/>
        <v>0</v>
      </c>
      <c r="CC160" s="302" t="e">
        <f t="shared" si="24"/>
        <v>#VALUE!</v>
      </c>
      <c r="CD160" s="302">
        <f t="shared" si="25"/>
        <v>1</v>
      </c>
      <c r="CE160" s="302" t="e">
        <f>IF(CD160=0,0,SUM(CC161:$CC$170))</f>
        <v>#VALUE!</v>
      </c>
      <c r="CF160" s="47"/>
      <c r="CG160" s="306">
        <f t="shared" si="41"/>
        <v>90</v>
      </c>
      <c r="CH160" s="304" t="e">
        <f>IF(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CH145-CH146-CH147-CH148-CH149-CH150-CH151-CH152-CH153-CH154-CH155-CH156-CH157-CH158-CH159&gt;CK68,CK68,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CH145-CH146-CH147-CH148-CH149-CH150-CH151-CH152-CH153-CH154-CH155-CH156-CH157-CH158-CH159)</f>
        <v>#VALUE!</v>
      </c>
      <c r="CI160" s="307">
        <f t="shared" si="33"/>
        <v>0</v>
      </c>
      <c r="CJ160" s="302" t="e">
        <f t="shared" si="26"/>
        <v>#VALUE!</v>
      </c>
      <c r="CK160" s="302">
        <f t="shared" si="27"/>
        <v>1</v>
      </c>
      <c r="CL160" s="302" t="e">
        <f>IF(CK160=0,0,SUM(CJ161:CJ$170))</f>
        <v>#VALUE!</v>
      </c>
      <c r="CM160" s="47"/>
      <c r="CN160" s="306">
        <f t="shared" si="42"/>
        <v>90</v>
      </c>
      <c r="CO160" s="304" t="e">
        <f>IF(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CO145-CO146-CO147-CO148-CO149-CO150-CO151-CO152-CO153-CO154-CO155-CO156-CO157-CO158-CO159&gt;CR68,CR68,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CO145-CO146-CO147-CO148-CO149-CO150-CO151-CO152-CO153-CO154-CO155-CO156-CO157-CO158-CO159)</f>
        <v>#VALUE!</v>
      </c>
      <c r="CP160" s="177">
        <f t="shared" si="34"/>
        <v>0</v>
      </c>
      <c r="CQ160" s="302" t="e">
        <f t="shared" si="28"/>
        <v>#VALUE!</v>
      </c>
      <c r="CR160" s="302">
        <f t="shared" si="29"/>
        <v>1</v>
      </c>
      <c r="CS160" s="305" t="e">
        <f>IF(CR160=0,0,SUM(CQ161:CQ$170))</f>
        <v>#VALUE!</v>
      </c>
      <c r="CT160" s="177">
        <f t="shared" si="36"/>
        <v>0</v>
      </c>
      <c r="CU160" s="302" t="e">
        <f>IF(CQ160&gt;0,0,IF(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CU145-CU146-CU147-CU148-CU149-CU150-CU151-CU152-CU153-CU154-CU155-CU156-CU157-CU158-CU159&gt;CV68,CV68,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CU145-CU146-CU147-CU148-CU149-CU150-CU151-CU152-CU153-CU154-CU155-CU156-CU157-CU158-CU159))</f>
        <v>#VALUE!</v>
      </c>
      <c r="CV160" s="305" t="e">
        <f>IF(CU160=0,0,SUM(CU161:$CU$170))</f>
        <v>#VALUE!</v>
      </c>
      <c r="CW160" s="305" t="e">
        <f t="shared" si="37"/>
        <v>#VALUE!</v>
      </c>
      <c r="CX160" s="308"/>
      <c r="CY160" s="306">
        <f t="shared" si="43"/>
        <v>90</v>
      </c>
      <c r="CZ160" s="304" t="e">
        <f>IF(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CZ145-CZ146-CZ147-CZ148-CZ149-CZ150-CZ151-CZ152-CZ153-CZ154-CZ155-CZ156-CZ157-CZ158-CZ159&gt;DC68,DC68,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CZ145-CZ146-CZ147-CZ148-CZ149-CZ150-CZ151-CZ152-CZ153-CZ154-CZ155-CZ156-CZ157-CZ158-CZ159)</f>
        <v>#VALUE!</v>
      </c>
      <c r="DA160" s="177">
        <f t="shared" si="35"/>
        <v>0</v>
      </c>
      <c r="DB160" s="302" t="e">
        <f t="shared" si="30"/>
        <v>#VALUE!</v>
      </c>
      <c r="DC160" s="302">
        <f t="shared" si="31"/>
        <v>1</v>
      </c>
      <c r="DD160" s="305" t="e">
        <f>IF(DC160=0,0,SUM(DB161:DB$170))</f>
        <v>#VALUE!</v>
      </c>
      <c r="DE160" s="177">
        <f t="shared" si="38"/>
        <v>0</v>
      </c>
      <c r="DF160" s="302" t="e">
        <f>IF(DB160&gt;0,0,IF(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DF145-DF146-DF147-DF148-DF149-DF150-DF151-DF152-DF153-DF154-DF155-DF156-DF157-DF158-DF159&gt;DG68,DG68,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DF145-DF146-DF147-DF148-DF149-DF150-DF151-DF152-DF153-DF154-DF155-DF156-DF157-DF158-DF159))</f>
        <v>#VALUE!</v>
      </c>
      <c r="DG160" s="305" t="e">
        <f>IF(DF160=0,0,SUM(DF161:$DF$170))</f>
        <v>#VALUE!</v>
      </c>
      <c r="DH160" s="305" t="e">
        <f t="shared" si="39"/>
        <v>#VALUE!</v>
      </c>
    </row>
    <row r="161" spans="1:112" s="301" customFormat="1" ht="17.100000000000001" customHeight="1" x14ac:dyDescent="0.15">
      <c r="A161" s="182"/>
      <c r="B161" s="182"/>
      <c r="C161" s="182"/>
      <c r="D161" s="182"/>
      <c r="E161" s="182"/>
      <c r="F161" s="182"/>
      <c r="G161" s="182"/>
      <c r="H161" s="182"/>
      <c r="I161" s="182"/>
      <c r="J161" s="182"/>
      <c r="K161" s="182"/>
      <c r="L161" s="182"/>
      <c r="M161" s="182"/>
      <c r="N161" s="182"/>
      <c r="O161" s="182"/>
      <c r="P161" s="182"/>
      <c r="Q161" s="182"/>
      <c r="R161" s="182"/>
      <c r="S161" s="182"/>
      <c r="T161" s="182"/>
      <c r="U161" s="182"/>
      <c r="V161" s="182"/>
      <c r="W161" s="182"/>
      <c r="X161" s="182"/>
      <c r="Y161" s="182"/>
      <c r="Z161" s="182"/>
      <c r="AA161" s="182"/>
      <c r="AB161" s="182"/>
      <c r="AC161" s="182"/>
      <c r="AD161" s="182"/>
      <c r="AE161" s="182"/>
      <c r="AF161" s="182"/>
      <c r="AG161" s="182"/>
      <c r="AH161" s="182"/>
      <c r="AI161" s="182"/>
      <c r="AJ161" s="182"/>
      <c r="AK161" s="182"/>
      <c r="AL161" s="182"/>
      <c r="AM161" s="182"/>
      <c r="AN161" s="182"/>
      <c r="AO161" s="182"/>
      <c r="AP161" s="182"/>
      <c r="AQ161" s="182"/>
      <c r="AR161" s="182"/>
      <c r="AS161" s="182"/>
      <c r="AT161" s="182"/>
      <c r="AU161" s="182"/>
      <c r="AV161" s="182"/>
      <c r="AW161" s="182"/>
      <c r="AX161" s="182"/>
      <c r="AY161" s="182"/>
      <c r="AZ161" s="182"/>
      <c r="BA161" s="182"/>
      <c r="BB161" s="182"/>
      <c r="BC161" s="182"/>
      <c r="BD161" s="182"/>
      <c r="BE161" s="182"/>
      <c r="BF161" s="182"/>
      <c r="BG161" s="182"/>
      <c r="BH161" s="182"/>
      <c r="BI161" s="182"/>
      <c r="BJ161" s="182"/>
      <c r="BK161" s="182"/>
      <c r="BL161" s="182"/>
      <c r="BM161" s="182"/>
      <c r="BN161" s="182"/>
      <c r="BO161" s="182"/>
      <c r="BP161" s="182"/>
      <c r="BQ161" s="182"/>
      <c r="BR161" s="182"/>
      <c r="BS161" s="34"/>
      <c r="BT161" s="182"/>
      <c r="BU161" s="182"/>
      <c r="BV161" s="23">
        <v>95</v>
      </c>
      <c r="BW161" s="24">
        <v>1.0999999999999999E-2</v>
      </c>
      <c r="BX161" s="24"/>
      <c r="BY161" s="308"/>
      <c r="BZ161" s="306">
        <f t="shared" si="40"/>
        <v>91</v>
      </c>
      <c r="CA161" s="304" t="e">
        <f>IF(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CA145-CA146-CA147-CA148-CA149-CA150-CA151-CA152-CA153-CA154-CA155-CA156-CA157-CA158-CA159-CA160&gt;CD68,CD68,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CA145-CA146-CA147-CA148-CA149-CA150-CA151-CA152-CA153-CA154-CA155-CA156-CA157-CA158-CA159-CA160)</f>
        <v>#VALUE!</v>
      </c>
      <c r="CB161" s="307">
        <f t="shared" si="32"/>
        <v>0</v>
      </c>
      <c r="CC161" s="302" t="e">
        <f t="shared" si="24"/>
        <v>#VALUE!</v>
      </c>
      <c r="CD161" s="302">
        <f t="shared" si="25"/>
        <v>1</v>
      </c>
      <c r="CE161" s="302" t="e">
        <f>IF(CD161=0,0,SUM(CC162:$CC$170))</f>
        <v>#VALUE!</v>
      </c>
      <c r="CF161" s="47"/>
      <c r="CG161" s="306">
        <f t="shared" si="41"/>
        <v>91</v>
      </c>
      <c r="CH161" s="304" t="e">
        <f>IF(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CH145-CH146-CH147-CH148-CH149-CH150-CH151-CH152-CH153-CH154-CH155-CH156-CH157-CH158-CH159-CH160&gt;CK68,CK68,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CH145-CH146-CH147-CH148-CH149-CH150-CH151-CH152-CH153-CH154-CH155-CH156-CH157-CH158-CH159-CH160)</f>
        <v>#VALUE!</v>
      </c>
      <c r="CI161" s="307">
        <f t="shared" si="33"/>
        <v>0</v>
      </c>
      <c r="CJ161" s="302" t="e">
        <f t="shared" si="26"/>
        <v>#VALUE!</v>
      </c>
      <c r="CK161" s="302">
        <f t="shared" si="27"/>
        <v>1</v>
      </c>
      <c r="CL161" s="302" t="e">
        <f>IF(CK161=0,0,SUM(CJ162:CJ$170))</f>
        <v>#VALUE!</v>
      </c>
      <c r="CM161" s="47"/>
      <c r="CN161" s="306">
        <f t="shared" si="42"/>
        <v>91</v>
      </c>
      <c r="CO161" s="304" t="e">
        <f>IF(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CO145-CO146-CO147-CO148-CO149-CO150-CO151-CO152-CO153-CO154-CO155-CO156-CO157-CO158-CO159-CO160&gt;CR68,CR68,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CO145-CO146-CO147-CO148-CO149-CO150-CO151-CO152-CO153-CO154-CO155-CO156-CO157-CO158-CO159-CO160)</f>
        <v>#VALUE!</v>
      </c>
      <c r="CP161" s="177">
        <f t="shared" si="34"/>
        <v>0</v>
      </c>
      <c r="CQ161" s="302" t="e">
        <f t="shared" si="28"/>
        <v>#VALUE!</v>
      </c>
      <c r="CR161" s="302">
        <f t="shared" si="29"/>
        <v>1</v>
      </c>
      <c r="CS161" s="305" t="e">
        <f>IF(CR161=0,0,SUM(CQ162:CQ$170))</f>
        <v>#VALUE!</v>
      </c>
      <c r="CT161" s="177">
        <f t="shared" si="36"/>
        <v>0</v>
      </c>
      <c r="CU161" s="302" t="e">
        <f>IF(CQ161&gt;0,0,IF(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CU145-CU146-CU147-CU148-CU149-CU150-CU151-CU152-CU153-CU154-CU155-CU156-CU157-CU158-CU159-CU160&gt;CV68,CV68,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CU145-CU146-CU147-CU148-CU149-CU150-CU151-CU152-CU153-CU154-CU155-CU156-CU157-CU158-CU159-CU160))</f>
        <v>#VALUE!</v>
      </c>
      <c r="CV161" s="305" t="e">
        <f>IF(CU161=0,0,SUM(CU162:$CU$170))</f>
        <v>#VALUE!</v>
      </c>
      <c r="CW161" s="305" t="e">
        <f t="shared" si="37"/>
        <v>#VALUE!</v>
      </c>
      <c r="CX161" s="308"/>
      <c r="CY161" s="306">
        <f t="shared" si="43"/>
        <v>91</v>
      </c>
      <c r="CZ161" s="304" t="e">
        <f>IF(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CZ145-CZ146-CZ147-CZ148-CZ149-CZ150-CZ151-CZ152-CZ153-CZ154-CZ155-CZ156-CZ157-CZ158-CZ159-CZ160&gt;DC68,DC68,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CZ145-CZ146-CZ147-CZ148-CZ149-CZ150-CZ151-CZ152-CZ153-CZ154-CZ155-CZ156-CZ157-CZ158-CZ159-CZ160)</f>
        <v>#VALUE!</v>
      </c>
      <c r="DA161" s="177">
        <f t="shared" si="35"/>
        <v>0</v>
      </c>
      <c r="DB161" s="302" t="e">
        <f t="shared" si="30"/>
        <v>#VALUE!</v>
      </c>
      <c r="DC161" s="302">
        <f t="shared" si="31"/>
        <v>1</v>
      </c>
      <c r="DD161" s="305" t="e">
        <f>IF(DC161=0,0,SUM(DB162:DB$170))</f>
        <v>#VALUE!</v>
      </c>
      <c r="DE161" s="177">
        <f t="shared" si="38"/>
        <v>0</v>
      </c>
      <c r="DF161" s="302" t="e">
        <f>IF(DB161&gt;0,0,IF(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DF145-DF146-DF147-DF148-DF149-DF150-DF151-DF152-DF153-DF154-DF155-DF156-DF157-DF158-DF159-DF160&gt;DG68,DG68,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DF145-DF146-DF147-DF148-DF149-DF150-DF151-DF152-DF153-DF154-DF155-DF156-DF157-DF158-DF159-DF160))</f>
        <v>#VALUE!</v>
      </c>
      <c r="DG161" s="305" t="e">
        <f>IF(DF161=0,0,SUM(DF162:$DF$170))</f>
        <v>#VALUE!</v>
      </c>
      <c r="DH161" s="305" t="e">
        <f t="shared" si="39"/>
        <v>#VALUE!</v>
      </c>
    </row>
    <row r="162" spans="1:112" s="301" customFormat="1" ht="17.100000000000001" customHeight="1" x14ac:dyDescent="0.15">
      <c r="A162" s="182"/>
      <c r="B162" s="182"/>
      <c r="C162" s="182"/>
      <c r="D162" s="182"/>
      <c r="E162" s="182"/>
      <c r="F162" s="182"/>
      <c r="G162" s="182"/>
      <c r="H162" s="182"/>
      <c r="I162" s="182"/>
      <c r="J162" s="182"/>
      <c r="K162" s="182"/>
      <c r="L162" s="182"/>
      <c r="M162" s="182"/>
      <c r="N162" s="182"/>
      <c r="O162" s="182"/>
      <c r="P162" s="182"/>
      <c r="Q162" s="182"/>
      <c r="R162" s="182"/>
      <c r="S162" s="182"/>
      <c r="T162" s="182"/>
      <c r="U162" s="182"/>
      <c r="V162" s="182"/>
      <c r="W162" s="182"/>
      <c r="X162" s="182"/>
      <c r="Y162" s="182"/>
      <c r="Z162" s="182"/>
      <c r="AA162" s="182"/>
      <c r="AB162" s="182"/>
      <c r="AC162" s="182"/>
      <c r="AD162" s="182"/>
      <c r="AE162" s="182"/>
      <c r="AF162" s="182"/>
      <c r="AG162" s="182"/>
      <c r="AH162" s="182"/>
      <c r="AI162" s="182"/>
      <c r="AJ162" s="182"/>
      <c r="AK162" s="182"/>
      <c r="AL162" s="182"/>
      <c r="AM162" s="182"/>
      <c r="AN162" s="182"/>
      <c r="AO162" s="182"/>
      <c r="AP162" s="182"/>
      <c r="AQ162" s="182"/>
      <c r="AR162" s="182"/>
      <c r="AS162" s="182"/>
      <c r="AT162" s="182"/>
      <c r="AU162" s="182"/>
      <c r="AV162" s="182"/>
      <c r="AW162" s="182"/>
      <c r="AX162" s="182"/>
      <c r="AY162" s="182"/>
      <c r="AZ162" s="182"/>
      <c r="BA162" s="182"/>
      <c r="BB162" s="182"/>
      <c r="BC162" s="182"/>
      <c r="BD162" s="182"/>
      <c r="BE162" s="182"/>
      <c r="BF162" s="182"/>
      <c r="BG162" s="182"/>
      <c r="BH162" s="182"/>
      <c r="BI162" s="182"/>
      <c r="BJ162" s="182"/>
      <c r="BK162" s="182"/>
      <c r="BL162" s="182"/>
      <c r="BM162" s="182"/>
      <c r="BN162" s="182"/>
      <c r="BO162" s="182"/>
      <c r="BP162" s="182"/>
      <c r="BQ162" s="182"/>
      <c r="BR162" s="182"/>
      <c r="BS162" s="34"/>
      <c r="BT162" s="182"/>
      <c r="BU162" s="182"/>
      <c r="BV162" s="23">
        <v>96</v>
      </c>
      <c r="BW162" s="24">
        <v>1.0999999999999999E-2</v>
      </c>
      <c r="BX162" s="24"/>
      <c r="BY162" s="308"/>
      <c r="BZ162" s="306">
        <f t="shared" si="40"/>
        <v>92</v>
      </c>
      <c r="CA162" s="304" t="e">
        <f>IF(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CA145-CA146-CA147-CA148-CA149-CA150-CA151-CA152-CA153-CA154-CA155-CA156-CA157-CA158-CA159-CA160-CA161&gt;CD68,CD68,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CA145-CA146-CA147-CA148-CA149-CA150-CA151-CA152-CA153-CA154-CA155-CA156-CA157-CA158-CA159-CA160-CA161)</f>
        <v>#VALUE!</v>
      </c>
      <c r="CB162" s="307">
        <f t="shared" si="32"/>
        <v>0</v>
      </c>
      <c r="CC162" s="302" t="e">
        <f t="shared" si="24"/>
        <v>#VALUE!</v>
      </c>
      <c r="CD162" s="302">
        <f t="shared" si="25"/>
        <v>1</v>
      </c>
      <c r="CE162" s="302" t="e">
        <f>IF(CD162=0,0,SUM(CC163:$CC$170))</f>
        <v>#VALUE!</v>
      </c>
      <c r="CF162" s="47"/>
      <c r="CG162" s="306">
        <f t="shared" si="41"/>
        <v>92</v>
      </c>
      <c r="CH162" s="304" t="e">
        <f>IF(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CH145-CH146-CH147-CH148-CH149-CH150-CH151-CH152-CH153-CH154-CH155-CH156-CH157-CH158-CH159-CH160-CH161&gt;CK68,CK68,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CH145-CH146-CH147-CH148-CH149-CH150-CH151-CH152-CH153-CH154-CH155-CH156-CH157-CH158-CH159-CH160-CH161)</f>
        <v>#VALUE!</v>
      </c>
      <c r="CI162" s="307">
        <f t="shared" si="33"/>
        <v>0</v>
      </c>
      <c r="CJ162" s="302" t="e">
        <f t="shared" si="26"/>
        <v>#VALUE!</v>
      </c>
      <c r="CK162" s="302">
        <f t="shared" si="27"/>
        <v>1</v>
      </c>
      <c r="CL162" s="302" t="e">
        <f>IF(CK162=0,0,SUM(CJ163:CJ$170))</f>
        <v>#VALUE!</v>
      </c>
      <c r="CM162" s="47"/>
      <c r="CN162" s="306">
        <f t="shared" si="42"/>
        <v>92</v>
      </c>
      <c r="CO162" s="304" t="e">
        <f>IF(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CO145-CO146-CO147-CO148-CO149-CO150-CO151-CO152-CO153-CO154-CO155-CO156-CO157-CO158-CO159-CO160-CO161&gt;CR68,CR68,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CO145-CO146-CO147-CO148-CO149-CO150-CO151-CO152-CO153-CO154-CO155-CO156-CO157-CO158-CO159-CO160-CO161)</f>
        <v>#VALUE!</v>
      </c>
      <c r="CP162" s="177">
        <f t="shared" si="34"/>
        <v>0</v>
      </c>
      <c r="CQ162" s="302" t="e">
        <f t="shared" si="28"/>
        <v>#VALUE!</v>
      </c>
      <c r="CR162" s="302">
        <f t="shared" si="29"/>
        <v>1</v>
      </c>
      <c r="CS162" s="305" t="e">
        <f>IF(CR162=0,0,SUM(CQ163:CQ$170))</f>
        <v>#VALUE!</v>
      </c>
      <c r="CT162" s="177">
        <f t="shared" si="36"/>
        <v>0</v>
      </c>
      <c r="CU162" s="302" t="e">
        <f>IF(CQ162&gt;0,0,IF(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CU145-CU146-CU147-CU148-CU149-CU150-CU151-CU152-CU153-CU154-CU155-CU156-CU157-CU158-CU159-CU160-CU161&gt;CV68,CV68,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CU145-CU146-CU147-CU148-CU149-CU150-CU151-CU152-CU153-CU154-CU155-CU156-CU157-CU158-CU159-CU160-CU161))</f>
        <v>#VALUE!</v>
      </c>
      <c r="CV162" s="305" t="e">
        <f>IF(CU162=0,0,SUM(CU163:$CU$170))</f>
        <v>#VALUE!</v>
      </c>
      <c r="CW162" s="305" t="e">
        <f t="shared" si="37"/>
        <v>#VALUE!</v>
      </c>
      <c r="CX162" s="308"/>
      <c r="CY162" s="306">
        <f t="shared" si="43"/>
        <v>92</v>
      </c>
      <c r="CZ162" s="304" t="e">
        <f>IF(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CZ145-CZ146-CZ147-CZ148-CZ149-CZ150-CZ151-CZ152-CZ153-CZ154-CZ155-CZ156-CZ157-CZ158-CZ159-CZ160-CZ161&gt;DC68,DC68,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CZ145-CZ146-CZ147-CZ148-CZ149-CZ150-CZ151-CZ152-CZ153-CZ154-CZ155-CZ156-CZ157-CZ158-CZ159-CZ160-CZ161)</f>
        <v>#VALUE!</v>
      </c>
      <c r="DA162" s="177">
        <f t="shared" si="35"/>
        <v>0</v>
      </c>
      <c r="DB162" s="302" t="e">
        <f t="shared" si="30"/>
        <v>#VALUE!</v>
      </c>
      <c r="DC162" s="302">
        <f t="shared" si="31"/>
        <v>1</v>
      </c>
      <c r="DD162" s="305" t="e">
        <f>IF(DC162=0,0,SUM(DB163:DB$170))</f>
        <v>#VALUE!</v>
      </c>
      <c r="DE162" s="177">
        <f t="shared" si="38"/>
        <v>0</v>
      </c>
      <c r="DF162" s="302" t="e">
        <f>IF(DB162&gt;0,0,IF(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DF145-DF146-DF147-DF148-DF149-DF150-DF151-DF152-DF153-DF154-DF155-DF156-DF157-DF158-DF159-DF160-DF161&gt;DG68,DG68,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DF145-DF146-DF147-DF148-DF149-DF150-DF151-DF152-DF153-DF154-DF155-DF156-DF157-DF158-DF159-DF160-DF161))</f>
        <v>#VALUE!</v>
      </c>
      <c r="DG162" s="305" t="e">
        <f>IF(DF162=0,0,SUM(DF163:$DF$170))</f>
        <v>#VALUE!</v>
      </c>
      <c r="DH162" s="305" t="e">
        <f t="shared" si="39"/>
        <v>#VALUE!</v>
      </c>
    </row>
    <row r="163" spans="1:112" s="301" customFormat="1" ht="17.100000000000001" customHeight="1" x14ac:dyDescent="0.15">
      <c r="A163" s="182"/>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182"/>
      <c r="X163" s="182"/>
      <c r="Y163" s="182"/>
      <c r="Z163" s="182"/>
      <c r="AA163" s="182"/>
      <c r="AB163" s="182"/>
      <c r="AC163" s="182"/>
      <c r="AD163" s="182"/>
      <c r="AE163" s="182"/>
      <c r="AF163" s="182"/>
      <c r="AG163" s="182"/>
      <c r="AH163" s="182"/>
      <c r="AI163" s="182"/>
      <c r="AJ163" s="182"/>
      <c r="AK163" s="182"/>
      <c r="AL163" s="182"/>
      <c r="AM163" s="182"/>
      <c r="AN163" s="182"/>
      <c r="AO163" s="182"/>
      <c r="AP163" s="182"/>
      <c r="AQ163" s="182"/>
      <c r="AR163" s="182"/>
      <c r="AS163" s="182"/>
      <c r="AT163" s="182"/>
      <c r="AU163" s="182"/>
      <c r="AV163" s="182"/>
      <c r="AW163" s="182"/>
      <c r="AX163" s="182"/>
      <c r="AY163" s="182"/>
      <c r="AZ163" s="182"/>
      <c r="BA163" s="182"/>
      <c r="BB163" s="182"/>
      <c r="BC163" s="182"/>
      <c r="BD163" s="182"/>
      <c r="BE163" s="182"/>
      <c r="BF163" s="182"/>
      <c r="BG163" s="182"/>
      <c r="BH163" s="182"/>
      <c r="BI163" s="182"/>
      <c r="BJ163" s="182"/>
      <c r="BK163" s="182"/>
      <c r="BL163" s="182"/>
      <c r="BM163" s="182"/>
      <c r="BN163" s="182"/>
      <c r="BO163" s="182"/>
      <c r="BP163" s="182"/>
      <c r="BQ163" s="182"/>
      <c r="BR163" s="182"/>
      <c r="BS163" s="34"/>
      <c r="BT163" s="182"/>
      <c r="BU163" s="182"/>
      <c r="BV163" s="23">
        <v>97</v>
      </c>
      <c r="BW163" s="24">
        <v>1.0999999999999999E-2</v>
      </c>
      <c r="BX163" s="24"/>
      <c r="BY163" s="308"/>
      <c r="BZ163" s="306">
        <f t="shared" si="40"/>
        <v>93</v>
      </c>
      <c r="CA163" s="304" t="e">
        <f>IF(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CA145-CA146-CA147-CA148-CA149-CA150-CA151-CA152-CA153-CA154-CA155-CA156-CA157-CA158-CA159-CA160-CA161-CA162&gt;CD68,CD68,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CA145-CA146-CA147-CA148-CA149-CA150-CA151-CA152-CA153-CA154-CA155-CA156-CA157-CA158-CA159-CA160-CA161-CA162)</f>
        <v>#VALUE!</v>
      </c>
      <c r="CB163" s="307">
        <f t="shared" si="32"/>
        <v>0</v>
      </c>
      <c r="CC163" s="302" t="e">
        <f t="shared" si="24"/>
        <v>#VALUE!</v>
      </c>
      <c r="CD163" s="302">
        <f t="shared" si="25"/>
        <v>1</v>
      </c>
      <c r="CE163" s="302" t="e">
        <f>IF(CD163=0,0,SUM(CC164:$CC$170))</f>
        <v>#VALUE!</v>
      </c>
      <c r="CF163" s="47"/>
      <c r="CG163" s="306">
        <f t="shared" si="41"/>
        <v>93</v>
      </c>
      <c r="CH163" s="304" t="e">
        <f>IF(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CH145-CH146-CH147-CH148-CH149-CH150-CH151-CH152-CH153-CH154-CH155-CH156-CH157-CH158-CH159-CH160-CH161-CH162&gt;CK68,CK68,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CH145-CH146-CH147-CH148-CH149-CH150-CH151-CH152-CH153-CH154-CH155-CH156-CH157-CH158-CH159-CH160-CH161-CH162)</f>
        <v>#VALUE!</v>
      </c>
      <c r="CI163" s="307">
        <f t="shared" si="33"/>
        <v>0</v>
      </c>
      <c r="CJ163" s="302" t="e">
        <f t="shared" si="26"/>
        <v>#VALUE!</v>
      </c>
      <c r="CK163" s="302">
        <f t="shared" si="27"/>
        <v>1</v>
      </c>
      <c r="CL163" s="302" t="e">
        <f>IF(CK163=0,0,SUM(CJ164:CJ$170))</f>
        <v>#VALUE!</v>
      </c>
      <c r="CM163" s="47"/>
      <c r="CN163" s="306">
        <f t="shared" si="42"/>
        <v>93</v>
      </c>
      <c r="CO163" s="304" t="e">
        <f>IF(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CO145-CO146-CO147-CO148-CO149-CO150-CO151-CO152-CO153-CO154-CO155-CO156-CO157-CO158-CO159-CO160-CO161-CO162&gt;CR68,CR68,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CO145-CO146-CO147-CO148-CO149-CO150-CO151-CO152-CO153-CO154-CO155-CO156-CO157-CO158-CO159-CO160-CO161-CO162)</f>
        <v>#VALUE!</v>
      </c>
      <c r="CP163" s="177">
        <f t="shared" si="34"/>
        <v>0</v>
      </c>
      <c r="CQ163" s="302" t="e">
        <f t="shared" si="28"/>
        <v>#VALUE!</v>
      </c>
      <c r="CR163" s="302">
        <f t="shared" si="29"/>
        <v>1</v>
      </c>
      <c r="CS163" s="305" t="e">
        <f>IF(CR163=0,0,SUM(CQ164:CQ$170))</f>
        <v>#VALUE!</v>
      </c>
      <c r="CT163" s="177">
        <f t="shared" si="36"/>
        <v>0</v>
      </c>
      <c r="CU163" s="302" t="e">
        <f>IF(CQ163&gt;0,0,IF(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CU145-CU146-CU147-CU148-CU149-CU150-CU151-CU152-CU153-CU154-CU155-CU156-CU157-CU158-CU159-CU160-CU161-CU162&gt;CV68,CV68,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CU145-CU146-CU147-CU148-CU149-CU150-CU151-CU152-CU153-CU154-CU155-CU156-CU157-CU158-CU159-CU160-CU161-CU162))</f>
        <v>#VALUE!</v>
      </c>
      <c r="CV163" s="305" t="e">
        <f>IF(CU163=0,0,SUM(CU164:$CU$170))</f>
        <v>#VALUE!</v>
      </c>
      <c r="CW163" s="305" t="e">
        <f t="shared" si="37"/>
        <v>#VALUE!</v>
      </c>
      <c r="CX163" s="308"/>
      <c r="CY163" s="306">
        <f t="shared" si="43"/>
        <v>93</v>
      </c>
      <c r="CZ163" s="304" t="e">
        <f>IF(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CZ145-CZ146-CZ147-CZ148-CZ149-CZ150-CZ151-CZ152-CZ153-CZ154-CZ155-CZ156-CZ157-CZ158-CZ159-CZ160-CZ161-CZ162&gt;DC68,DC68,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CZ145-CZ146-CZ147-CZ148-CZ149-CZ150-CZ151-CZ152-CZ153-CZ154-CZ155-CZ156-CZ157-CZ158-CZ159-CZ160-CZ161-CZ162)</f>
        <v>#VALUE!</v>
      </c>
      <c r="DA163" s="177">
        <f t="shared" si="35"/>
        <v>0</v>
      </c>
      <c r="DB163" s="302" t="e">
        <f t="shared" si="30"/>
        <v>#VALUE!</v>
      </c>
      <c r="DC163" s="302">
        <f t="shared" si="31"/>
        <v>1</v>
      </c>
      <c r="DD163" s="305" t="e">
        <f>IF(DC163=0,0,SUM(DB164:DB$170))</f>
        <v>#VALUE!</v>
      </c>
      <c r="DE163" s="177">
        <f t="shared" si="38"/>
        <v>0</v>
      </c>
      <c r="DF163" s="302" t="e">
        <f>IF(DB163&gt;0,0,IF(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DF145-DF146-DF147-DF148-DF149-DF150-DF151-DF152-DF153-DF154-DF155-DF156-DF157-DF158-DF159-DF160-DF161-DF162&gt;DG68,DG68,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DF145-DF146-DF147-DF148-DF149-DF150-DF151-DF152-DF153-DF154-DF155-DF156-DF157-DF158-DF159-DF160-DF161-DF162))</f>
        <v>#VALUE!</v>
      </c>
      <c r="DG163" s="305" t="e">
        <f>IF(DF163=0,0,SUM(DF164:$DF$170))</f>
        <v>#VALUE!</v>
      </c>
      <c r="DH163" s="305" t="e">
        <f t="shared" si="39"/>
        <v>#VALUE!</v>
      </c>
    </row>
    <row r="164" spans="1:112" s="301" customFormat="1" ht="17.100000000000001" customHeight="1" x14ac:dyDescent="0.15">
      <c r="A164" s="182"/>
      <c r="B164" s="182"/>
      <c r="C164" s="182"/>
      <c r="D164" s="182"/>
      <c r="E164" s="182"/>
      <c r="F164" s="182"/>
      <c r="G164" s="182"/>
      <c r="H164" s="182"/>
      <c r="I164" s="182"/>
      <c r="J164" s="182"/>
      <c r="K164" s="182"/>
      <c r="L164" s="182"/>
      <c r="M164" s="182"/>
      <c r="N164" s="182"/>
      <c r="O164" s="182"/>
      <c r="P164" s="182"/>
      <c r="Q164" s="182"/>
      <c r="R164" s="182"/>
      <c r="S164" s="182"/>
      <c r="T164" s="182"/>
      <c r="U164" s="182"/>
      <c r="V164" s="182"/>
      <c r="W164" s="182"/>
      <c r="X164" s="182"/>
      <c r="Y164" s="182"/>
      <c r="Z164" s="182"/>
      <c r="AA164" s="182"/>
      <c r="AB164" s="182"/>
      <c r="AC164" s="182"/>
      <c r="AD164" s="182"/>
      <c r="AE164" s="182"/>
      <c r="AF164" s="182"/>
      <c r="AG164" s="182"/>
      <c r="AH164" s="182"/>
      <c r="AI164" s="182"/>
      <c r="AJ164" s="182"/>
      <c r="AK164" s="182"/>
      <c r="AL164" s="182"/>
      <c r="AM164" s="182"/>
      <c r="AN164" s="182"/>
      <c r="AO164" s="182"/>
      <c r="AP164" s="182"/>
      <c r="AQ164" s="182"/>
      <c r="AR164" s="182"/>
      <c r="AS164" s="182"/>
      <c r="AT164" s="182"/>
      <c r="AU164" s="182"/>
      <c r="AV164" s="182"/>
      <c r="AW164" s="182"/>
      <c r="AX164" s="182"/>
      <c r="AY164" s="182"/>
      <c r="AZ164" s="182"/>
      <c r="BA164" s="182"/>
      <c r="BB164" s="182"/>
      <c r="BC164" s="182"/>
      <c r="BD164" s="182"/>
      <c r="BE164" s="182"/>
      <c r="BF164" s="182"/>
      <c r="BG164" s="182"/>
      <c r="BH164" s="182"/>
      <c r="BI164" s="182"/>
      <c r="BJ164" s="182"/>
      <c r="BK164" s="182"/>
      <c r="BL164" s="182"/>
      <c r="BM164" s="182"/>
      <c r="BN164" s="182"/>
      <c r="BO164" s="182"/>
      <c r="BP164" s="182"/>
      <c r="BQ164" s="182"/>
      <c r="BR164" s="182"/>
      <c r="BS164" s="34"/>
      <c r="BT164" s="182"/>
      <c r="BU164" s="182"/>
      <c r="BV164" s="23">
        <v>98</v>
      </c>
      <c r="BW164" s="24">
        <v>1.0999999999999999E-2</v>
      </c>
      <c r="BX164" s="24"/>
      <c r="BY164" s="308"/>
      <c r="BZ164" s="306">
        <f t="shared" si="40"/>
        <v>94</v>
      </c>
      <c r="CA164" s="304" t="e">
        <f>IF(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CA145-CA146-CA147-CA148-CA149-CA150-CA151-CA152-CA153-CA154-CA155-CA156-CA157-CA158-CA159-CA160-CA161-CA162-CA163&gt;CD68,CD68,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CA145-CA146-CA147-CA148-CA149-CA150-CA151-CA152-CA153-CA154-CA155-CA156-CA157-CA158-CA159-CA160-CA161-CA162-CA163)</f>
        <v>#VALUE!</v>
      </c>
      <c r="CB164" s="307">
        <f t="shared" si="32"/>
        <v>0</v>
      </c>
      <c r="CC164" s="302" t="e">
        <f t="shared" si="24"/>
        <v>#VALUE!</v>
      </c>
      <c r="CD164" s="302">
        <f t="shared" si="25"/>
        <v>1</v>
      </c>
      <c r="CE164" s="302" t="e">
        <f>IF(CD164=0,0,SUM(CC165:$CC$170))</f>
        <v>#VALUE!</v>
      </c>
      <c r="CF164" s="47"/>
      <c r="CG164" s="306">
        <f t="shared" si="41"/>
        <v>94</v>
      </c>
      <c r="CH164" s="304" t="e">
        <f>IF(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CH145-CH146-CH147-CH148-CH149-CH150-CH151-CH152-CH153-CH154-CH155-CH156-CH157-CH158-CH159-CH160-CH161-CH162-CH163&gt;CK68,CK68,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CH145-CH146-CH147-CH148-CH149-CH150-CH151-CH152-CH153-CH154-CH155-CH156-CH157-CH158-CH159-CH160-CH161-CH162-CH163)</f>
        <v>#VALUE!</v>
      </c>
      <c r="CI164" s="307">
        <f t="shared" si="33"/>
        <v>0</v>
      </c>
      <c r="CJ164" s="302" t="e">
        <f t="shared" si="26"/>
        <v>#VALUE!</v>
      </c>
      <c r="CK164" s="302">
        <f t="shared" si="27"/>
        <v>1</v>
      </c>
      <c r="CL164" s="302" t="e">
        <f>IF(CK164=0,0,SUM(CJ165:CJ$170))</f>
        <v>#VALUE!</v>
      </c>
      <c r="CM164" s="47"/>
      <c r="CN164" s="306">
        <f t="shared" si="42"/>
        <v>94</v>
      </c>
      <c r="CO164" s="304" t="e">
        <f>IF(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CO145-CO146-CO147-CO148-CO149-CO150-CO151-CO152-CO153-CO154-CO155-CO156-CO157-CO158-CO159-CO160-CO161-CO162-CO163&gt;CR68,CR68,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CO145-CO146-CO147-CO148-CO149-CO150-CO151-CO152-CO153-CO154-CO155-CO156-CO157-CO158-CO159-CO160-CO161-CO162-CO163)</f>
        <v>#VALUE!</v>
      </c>
      <c r="CP164" s="177">
        <f t="shared" si="34"/>
        <v>0</v>
      </c>
      <c r="CQ164" s="302" t="e">
        <f t="shared" si="28"/>
        <v>#VALUE!</v>
      </c>
      <c r="CR164" s="302">
        <f t="shared" si="29"/>
        <v>1</v>
      </c>
      <c r="CS164" s="305" t="e">
        <f>IF(CR164=0,0,SUM(CQ165:CQ$170))</f>
        <v>#VALUE!</v>
      </c>
      <c r="CT164" s="177">
        <f t="shared" si="36"/>
        <v>0</v>
      </c>
      <c r="CU164" s="302" t="e">
        <f>IF(CQ164&gt;0,0,IF(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CU145-CU146-CU147-CU148-CU149-CU150-CU151-CU152-CU153-CU154-CU155-CU156-CU157-CU158-CU159-CU160-CU161-CU162-CU163&gt;CV68,CV68,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CU145-CU146-CU147-CU148-CU149-CU150-CU151-CU152-CU153-CU154-CU155-CU156-CU157-CU158-CU159-CU160-CU161-CU162-CU163))</f>
        <v>#VALUE!</v>
      </c>
      <c r="CV164" s="305" t="e">
        <f>IF(CU164=0,0,SUM(CU165:$CU$170))</f>
        <v>#VALUE!</v>
      </c>
      <c r="CW164" s="305" t="e">
        <f t="shared" si="37"/>
        <v>#VALUE!</v>
      </c>
      <c r="CX164" s="308"/>
      <c r="CY164" s="306">
        <f t="shared" si="43"/>
        <v>94</v>
      </c>
      <c r="CZ164" s="304" t="e">
        <f>IF(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CZ145-CZ146-CZ147-CZ148-CZ149-CZ150-CZ151-CZ152-CZ153-CZ154-CZ155-CZ156-CZ157-CZ158-CZ159-CZ160-CZ161-CZ162-CZ163&gt;DC68,DC68,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CZ145-CZ146-CZ147-CZ148-CZ149-CZ150-CZ151-CZ152-CZ153-CZ154-CZ155-CZ156-CZ157-CZ158-CZ159-CZ160-CZ161-CZ162-CZ163)</f>
        <v>#VALUE!</v>
      </c>
      <c r="DA164" s="177">
        <f t="shared" si="35"/>
        <v>0</v>
      </c>
      <c r="DB164" s="302" t="e">
        <f t="shared" si="30"/>
        <v>#VALUE!</v>
      </c>
      <c r="DC164" s="302">
        <f t="shared" si="31"/>
        <v>1</v>
      </c>
      <c r="DD164" s="305" t="e">
        <f>IF(DC164=0,0,SUM(DB165:DB$170))</f>
        <v>#VALUE!</v>
      </c>
      <c r="DE164" s="177">
        <f t="shared" si="38"/>
        <v>0</v>
      </c>
      <c r="DF164" s="302" t="e">
        <f>IF(DB164&gt;0,0,IF(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DF145-DF146-DF147-DF148-DF149-DF150-DF151-DF152-DF153-DF154-DF155-DF156-DF157-DF158-DF159-DF160-DF161-DF162-DF163&gt;DG68,DG68,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DF145-DF146-DF147-DF148-DF149-DF150-DF151-DF152-DF153-DF154-DF155-DF156-DF157-DF158-DF159-DF160-DF161-DF162-DF163))</f>
        <v>#VALUE!</v>
      </c>
      <c r="DG164" s="305" t="e">
        <f>IF(DF164=0,0,SUM(DF165:$DF$170))</f>
        <v>#VALUE!</v>
      </c>
      <c r="DH164" s="305" t="e">
        <f t="shared" si="39"/>
        <v>#VALUE!</v>
      </c>
    </row>
    <row r="165" spans="1:112" s="301" customFormat="1" ht="17.100000000000001" customHeight="1" x14ac:dyDescent="0.15">
      <c r="A165" s="182"/>
      <c r="B165" s="182"/>
      <c r="C165" s="182"/>
      <c r="D165" s="182"/>
      <c r="E165" s="182"/>
      <c r="F165" s="182"/>
      <c r="G165" s="182"/>
      <c r="H165" s="182"/>
      <c r="I165" s="182"/>
      <c r="J165" s="182"/>
      <c r="K165" s="182"/>
      <c r="L165" s="182"/>
      <c r="M165" s="182"/>
      <c r="N165" s="182"/>
      <c r="O165" s="182"/>
      <c r="P165" s="182"/>
      <c r="Q165" s="182"/>
      <c r="R165" s="182"/>
      <c r="S165" s="182"/>
      <c r="T165" s="182"/>
      <c r="U165" s="182"/>
      <c r="V165" s="182"/>
      <c r="W165" s="182"/>
      <c r="X165" s="182"/>
      <c r="Y165" s="182"/>
      <c r="Z165" s="182"/>
      <c r="AA165" s="182"/>
      <c r="AB165" s="182"/>
      <c r="AC165" s="182"/>
      <c r="AD165" s="182"/>
      <c r="AE165" s="182"/>
      <c r="AF165" s="182"/>
      <c r="AG165" s="182"/>
      <c r="AH165" s="182"/>
      <c r="AI165" s="182"/>
      <c r="AJ165" s="182"/>
      <c r="AK165" s="182"/>
      <c r="AL165" s="182"/>
      <c r="AM165" s="182"/>
      <c r="AN165" s="182"/>
      <c r="AO165" s="182"/>
      <c r="AP165" s="182"/>
      <c r="AQ165" s="182"/>
      <c r="AR165" s="182"/>
      <c r="AS165" s="182"/>
      <c r="AT165" s="182"/>
      <c r="AU165" s="182"/>
      <c r="AV165" s="182"/>
      <c r="AW165" s="182"/>
      <c r="AX165" s="182"/>
      <c r="AY165" s="182"/>
      <c r="AZ165" s="182"/>
      <c r="BA165" s="182"/>
      <c r="BB165" s="182"/>
      <c r="BC165" s="182"/>
      <c r="BD165" s="182"/>
      <c r="BE165" s="182"/>
      <c r="BF165" s="182"/>
      <c r="BG165" s="182"/>
      <c r="BH165" s="182"/>
      <c r="BI165" s="182"/>
      <c r="BJ165" s="182"/>
      <c r="BK165" s="182"/>
      <c r="BL165" s="182"/>
      <c r="BM165" s="182"/>
      <c r="BN165" s="182"/>
      <c r="BO165" s="182"/>
      <c r="BP165" s="182"/>
      <c r="BQ165" s="182"/>
      <c r="BR165" s="182"/>
      <c r="BS165" s="34"/>
      <c r="BT165" s="182"/>
      <c r="BU165" s="182"/>
      <c r="BV165" s="23">
        <v>99</v>
      </c>
      <c r="BW165" s="24">
        <v>1.0999999999999999E-2</v>
      </c>
      <c r="BX165" s="24"/>
      <c r="BY165" s="308"/>
      <c r="BZ165" s="306">
        <f t="shared" si="40"/>
        <v>95</v>
      </c>
      <c r="CA165" s="304" t="e">
        <f>IF(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CA145-CA146-CA147-CA148-CA149-CA150-CA151-CA152-CA153-CA154-CA155-CA156-CA157-CA158-CA159-CA160-CA161-CA162-CA163-CA164&gt;CD68,CD68,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CA145-CA146-CA147-CA148-CA149-CA150-CA151-CA152-CA153-CA154-CA155-CA156-CA157-CA158-CA159-CA160-CA161-CA162-CA163-CA164)</f>
        <v>#VALUE!</v>
      </c>
      <c r="CB165" s="307">
        <f t="shared" si="32"/>
        <v>0</v>
      </c>
      <c r="CC165" s="302" t="e">
        <f t="shared" si="24"/>
        <v>#VALUE!</v>
      </c>
      <c r="CD165" s="302">
        <f t="shared" si="25"/>
        <v>1</v>
      </c>
      <c r="CE165" s="302" t="e">
        <f>IF(CD165=0,0,SUM(CC166:$CC$170))</f>
        <v>#VALUE!</v>
      </c>
      <c r="CF165" s="47"/>
      <c r="CG165" s="306">
        <f t="shared" si="41"/>
        <v>95</v>
      </c>
      <c r="CH165" s="304" t="e">
        <f>IF(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CH145-CH146-CH147-CH148-CH149-CH150-CH151-CH152-CH153-CH154-CH155-CH156-CH157-CH158-CH159-CH160-CH161-CH162-CH163-CH164&gt;CK68,CK68,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CH145-CH146-CH147-CH148-CH149-CH150-CH151-CH152-CH153-CH154-CH155-CH156-CH157-CH158-CH159-CH160-CH161-CH162-CH163-CH164)</f>
        <v>#VALUE!</v>
      </c>
      <c r="CI165" s="307">
        <f t="shared" si="33"/>
        <v>0</v>
      </c>
      <c r="CJ165" s="302" t="e">
        <f t="shared" si="26"/>
        <v>#VALUE!</v>
      </c>
      <c r="CK165" s="302">
        <f t="shared" si="27"/>
        <v>1</v>
      </c>
      <c r="CL165" s="302" t="e">
        <f>IF(CK165=0,0,SUM(CJ166:CJ$170))</f>
        <v>#VALUE!</v>
      </c>
      <c r="CM165" s="47"/>
      <c r="CN165" s="306">
        <f t="shared" si="42"/>
        <v>95</v>
      </c>
      <c r="CO165" s="304" t="e">
        <f>IF(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CO145-CO146-CO147-CO148-CO149-CO150-CO151-CO152-CO153-CO154-CO155-CO156-CO157-CO158-CO159-CO160-CO161-CO162-CO163-CO164&gt;CR68,CR68,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CO145-CO146-CO147-CO148-CO149-CO150-CO151-CO152-CO153-CO154-CO155-CO156-CO157-CO158-CO159-CO160-CO161-CO162-CO163-CO164)</f>
        <v>#VALUE!</v>
      </c>
      <c r="CP165" s="177">
        <f t="shared" si="34"/>
        <v>0</v>
      </c>
      <c r="CQ165" s="302" t="e">
        <f t="shared" si="28"/>
        <v>#VALUE!</v>
      </c>
      <c r="CR165" s="302">
        <f t="shared" si="29"/>
        <v>1</v>
      </c>
      <c r="CS165" s="305" t="e">
        <f>IF(CR165=0,0,SUM(CQ166:CQ$170))</f>
        <v>#VALUE!</v>
      </c>
      <c r="CT165" s="177">
        <f t="shared" si="36"/>
        <v>0</v>
      </c>
      <c r="CU165" s="302" t="e">
        <f>IF(CQ165&gt;0,0,IF(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CU145-CU146-CU147-CU148-CU149-CU150-CU151-CU152-CU153-CU154-CU155-CU156-CU157-CU158-CU159-CU160-CU161-CU162-CU163-CU164&gt;CV68,CV68,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CU145-CU146-CU147-CU148-CU149-CU150-CU151-CU152-CU153-CU154-CU155-CU156-CU157-CU158-CU159-CU160-CU161-CU162-CU163-CU164))</f>
        <v>#VALUE!</v>
      </c>
      <c r="CV165" s="305" t="e">
        <f>IF(CU165=0,0,SUM(CU166:$CU$170))</f>
        <v>#VALUE!</v>
      </c>
      <c r="CW165" s="305" t="e">
        <f t="shared" si="37"/>
        <v>#VALUE!</v>
      </c>
      <c r="CX165" s="308"/>
      <c r="CY165" s="306">
        <f t="shared" si="43"/>
        <v>95</v>
      </c>
      <c r="CZ165" s="304" t="e">
        <f>IF(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CZ145-CZ146-CZ147-CZ148-CZ149-CZ150-CZ151-CZ152-CZ153-CZ154-CZ155-CZ156-CZ157-CZ158-CZ159-CZ160-CZ161-CZ162-CZ163-CZ164&gt;DC68,DC68,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CZ145-CZ146-CZ147-CZ148-CZ149-CZ150-CZ151-CZ152-CZ153-CZ154-CZ155-CZ156-CZ157-CZ158-CZ159-CZ160-CZ161-CZ162-CZ163-CZ164)</f>
        <v>#VALUE!</v>
      </c>
      <c r="DA165" s="177">
        <f t="shared" si="35"/>
        <v>0</v>
      </c>
      <c r="DB165" s="302" t="e">
        <f t="shared" si="30"/>
        <v>#VALUE!</v>
      </c>
      <c r="DC165" s="302">
        <f t="shared" si="31"/>
        <v>1</v>
      </c>
      <c r="DD165" s="305" t="e">
        <f>IF(DC165=0,0,SUM(DB166:DB$170))</f>
        <v>#VALUE!</v>
      </c>
      <c r="DE165" s="177">
        <f t="shared" si="38"/>
        <v>0</v>
      </c>
      <c r="DF165" s="302" t="e">
        <f>IF(DB165&gt;0,0,IF(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DF145-DF146-DF147-DF148-DF149-DF150-DF151-DF152-DF153-DF154-DF155-DF156-DF157-DF158-DF159-DF160-DF161-DF162-DF163-DF164&gt;DG68,DG68,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DF145-DF146-DF147-DF148-DF149-DF150-DF151-DF152-DF153-DF154-DF155-DF156-DF157-DF158-DF159-DF160-DF161-DF162-DF163-DF164))</f>
        <v>#VALUE!</v>
      </c>
      <c r="DG165" s="305" t="e">
        <f>IF(DF165=0,0,SUM(DF166:$DF$170))</f>
        <v>#VALUE!</v>
      </c>
      <c r="DH165" s="305" t="e">
        <f t="shared" si="39"/>
        <v>#VALUE!</v>
      </c>
    </row>
    <row r="166" spans="1:112" s="301" customFormat="1" ht="17.100000000000001" customHeight="1" x14ac:dyDescent="0.15">
      <c r="A166" s="182"/>
      <c r="B166" s="182"/>
      <c r="C166" s="182"/>
      <c r="D166" s="182"/>
      <c r="E166" s="182"/>
      <c r="F166" s="182"/>
      <c r="G166" s="182"/>
      <c r="H166" s="182"/>
      <c r="I166" s="182"/>
      <c r="J166" s="182"/>
      <c r="K166" s="182"/>
      <c r="L166" s="182"/>
      <c r="M166" s="182"/>
      <c r="N166" s="182"/>
      <c r="O166" s="182"/>
      <c r="P166" s="182"/>
      <c r="Q166" s="182"/>
      <c r="R166" s="182"/>
      <c r="S166" s="182"/>
      <c r="T166" s="182"/>
      <c r="U166" s="182"/>
      <c r="V166" s="182"/>
      <c r="W166" s="182"/>
      <c r="X166" s="182"/>
      <c r="Y166" s="182"/>
      <c r="Z166" s="182"/>
      <c r="AA166" s="182"/>
      <c r="AB166" s="182"/>
      <c r="AC166" s="182"/>
      <c r="AD166" s="182"/>
      <c r="AE166" s="182"/>
      <c r="AF166" s="182"/>
      <c r="AG166" s="182"/>
      <c r="AH166" s="182"/>
      <c r="AI166" s="182"/>
      <c r="AJ166" s="182"/>
      <c r="AK166" s="182"/>
      <c r="AL166" s="182"/>
      <c r="AM166" s="182"/>
      <c r="AN166" s="182"/>
      <c r="AO166" s="182"/>
      <c r="AP166" s="182"/>
      <c r="AQ166" s="182"/>
      <c r="AR166" s="182"/>
      <c r="AS166" s="182"/>
      <c r="AT166" s="182"/>
      <c r="AU166" s="182"/>
      <c r="AV166" s="182"/>
      <c r="AW166" s="182"/>
      <c r="AX166" s="182"/>
      <c r="AY166" s="182"/>
      <c r="AZ166" s="182"/>
      <c r="BA166" s="182"/>
      <c r="BB166" s="182"/>
      <c r="BC166" s="182"/>
      <c r="BD166" s="182"/>
      <c r="BE166" s="182"/>
      <c r="BF166" s="182"/>
      <c r="BG166" s="182"/>
      <c r="BH166" s="182"/>
      <c r="BI166" s="182"/>
      <c r="BJ166" s="182"/>
      <c r="BK166" s="182"/>
      <c r="BL166" s="182"/>
      <c r="BM166" s="182"/>
      <c r="BN166" s="182"/>
      <c r="BO166" s="182"/>
      <c r="BP166" s="182"/>
      <c r="BQ166" s="182"/>
      <c r="BR166" s="182"/>
      <c r="BS166" s="34"/>
      <c r="BT166" s="182"/>
      <c r="BU166" s="182"/>
      <c r="BV166" s="23">
        <v>100</v>
      </c>
      <c r="BW166" s="24">
        <v>0.01</v>
      </c>
      <c r="BX166" s="24"/>
      <c r="BY166" s="308"/>
      <c r="BZ166" s="306">
        <f t="shared" si="40"/>
        <v>96</v>
      </c>
      <c r="CA166" s="304" t="e">
        <f>IF(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CA145-CA146-CA147-CA148-CA149-CA150-CA151-CA152-CA153-CA154-CA155-CA156-CA157-CA158-CA159-CA160-CA161-CA162-CA163-CA164-CA165&gt;CD68,CD68,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CA145-CA146-CA147-CA148-CA149-CA150-CA151-CA152-CA153-CA154-CA155-CA156-CA157-CA158-CA159-CA160-CA161-CA162-CA163-CA164-CA165)</f>
        <v>#VALUE!</v>
      </c>
      <c r="CB166" s="307">
        <f t="shared" si="32"/>
        <v>0</v>
      </c>
      <c r="CC166" s="302" t="e">
        <f t="shared" si="24"/>
        <v>#VALUE!</v>
      </c>
      <c r="CD166" s="302">
        <f t="shared" si="25"/>
        <v>1</v>
      </c>
      <c r="CE166" s="302" t="e">
        <f>IF(CD166=0,0,SUM(CC167:$CC$170))</f>
        <v>#VALUE!</v>
      </c>
      <c r="CF166" s="47"/>
      <c r="CG166" s="306">
        <f t="shared" si="41"/>
        <v>96</v>
      </c>
      <c r="CH166" s="304" t="e">
        <f>IF(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CH145-CH146-CH147-CH148-CH149-CH150-CH151-CH152-CH153-CH154-CH155-CH156-CH157-CH158-CH159-CH160-CH161-CH162-CH163-CH164-CH165&gt;CK68,CK68,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CH145-CH146-CH147-CH148-CH149-CH150-CH151-CH152-CH153-CH154-CH155-CH156-CH157-CH158-CH159-CH160-CH161-CH162-CH163-CH164-CH165)</f>
        <v>#VALUE!</v>
      </c>
      <c r="CI166" s="307">
        <f t="shared" si="33"/>
        <v>0</v>
      </c>
      <c r="CJ166" s="302" t="e">
        <f t="shared" si="26"/>
        <v>#VALUE!</v>
      </c>
      <c r="CK166" s="302">
        <f t="shared" si="27"/>
        <v>1</v>
      </c>
      <c r="CL166" s="302" t="e">
        <f>IF(CK166=0,0,SUM(CJ167:CJ$170))</f>
        <v>#VALUE!</v>
      </c>
      <c r="CM166" s="47"/>
      <c r="CN166" s="306">
        <f t="shared" si="42"/>
        <v>96</v>
      </c>
      <c r="CO166" s="304" t="e">
        <f>IF(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CO145-CO146-CO147-CO148-CO149-CO150-CO151-CO152-CO153-CO154-CO155-CO156-CO157-CO158-CO159-CO160-CO161-CO162-CO163-CO164-CO165&gt;CR68,CR68,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CO145-CO146-CO147-CO148-CO149-CO150-CO151-CO152-CO153-CO154-CO155-CO156-CO157-CO158-CO159-CO160-CO161-CO162-CO163-CO164-CO165)</f>
        <v>#VALUE!</v>
      </c>
      <c r="CP166" s="177">
        <f t="shared" si="34"/>
        <v>0</v>
      </c>
      <c r="CQ166" s="302" t="e">
        <f t="shared" si="28"/>
        <v>#VALUE!</v>
      </c>
      <c r="CR166" s="302">
        <f t="shared" si="29"/>
        <v>1</v>
      </c>
      <c r="CS166" s="305" t="e">
        <f>IF(CR166=0,0,SUM(CQ167:CQ$170))</f>
        <v>#VALUE!</v>
      </c>
      <c r="CT166" s="177">
        <f t="shared" si="36"/>
        <v>0</v>
      </c>
      <c r="CU166" s="302" t="e">
        <f>IF(CQ166&gt;0,0,IF(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CU145-CU146-CU147-CU148-CU149-CU150-CU151-CU152-CU153-CU154-CU155-CU156-CU157-CU158-CU159-CU160-CU161-CU162-CU163-CU164-CU165&gt;CV68,CV68,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CU145-CU146-CU147-CU148-CU149-CU150-CU151-CU152-CU153-CU154-CU155-CU156-CU157-CU158-CU159-CU160-CU161-CU162-CU163-CU164-CU165))</f>
        <v>#VALUE!</v>
      </c>
      <c r="CV166" s="305" t="e">
        <f>IF(CU166=0,0,SUM(CU167:$CU$170))</f>
        <v>#VALUE!</v>
      </c>
      <c r="CW166" s="305" t="e">
        <f t="shared" si="37"/>
        <v>#VALUE!</v>
      </c>
      <c r="CX166" s="308"/>
      <c r="CY166" s="306">
        <f t="shared" si="43"/>
        <v>96</v>
      </c>
      <c r="CZ166" s="304" t="e">
        <f>IF(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CZ145-CZ146-CZ147-CZ148-CZ149-CZ150-CZ151-CZ152-CZ153-CZ154-CZ155-CZ156-CZ157-CZ158-CZ159-CZ160-CZ161-CZ162-CZ163-CZ164-CZ165&gt;DC68,DC68,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CZ145-CZ146-CZ147-CZ148-CZ149-CZ150-CZ151-CZ152-CZ153-CZ154-CZ155-CZ156-CZ157-CZ158-CZ159-CZ160-CZ161-CZ162-CZ163-CZ164-CZ165)</f>
        <v>#VALUE!</v>
      </c>
      <c r="DA166" s="177">
        <f t="shared" si="35"/>
        <v>0</v>
      </c>
      <c r="DB166" s="302" t="e">
        <f t="shared" si="30"/>
        <v>#VALUE!</v>
      </c>
      <c r="DC166" s="302">
        <f t="shared" si="31"/>
        <v>1</v>
      </c>
      <c r="DD166" s="305" t="e">
        <f>IF(DC166=0,0,SUM(DB167:DB$170))</f>
        <v>#VALUE!</v>
      </c>
      <c r="DE166" s="177">
        <f t="shared" si="38"/>
        <v>0</v>
      </c>
      <c r="DF166" s="302" t="e">
        <f>IF(DB166&gt;0,0,IF(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DF145-DF146-DF147-DF148-DF149-DF150-DF151-DF152-DF153-DF154-DF155-DF156-DF157-DF158-DF159-DF160-DF161-DF162-DF163-DF164-DF165&gt;DG68,DG68,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DF145-DF146-DF147-DF148-DF149-DF150-DF151-DF152-DF153-DF154-DF155-DF156-DF157-DF158-DF159-DF160-DF161-DF162-DF163-DF164-DF165))</f>
        <v>#VALUE!</v>
      </c>
      <c r="DG166" s="305" t="e">
        <f>IF(DF166=0,0,SUM(DF167:$DF$170))</f>
        <v>#VALUE!</v>
      </c>
      <c r="DH166" s="305" t="e">
        <f t="shared" si="39"/>
        <v>#VALUE!</v>
      </c>
    </row>
    <row r="167" spans="1:112" ht="17.100000000000001" customHeight="1" x14ac:dyDescent="0.15">
      <c r="BZ167" s="196">
        <f t="shared" ref="BZ167:BZ170" si="44">SUM(BZ166+1)</f>
        <v>97</v>
      </c>
      <c r="CA167" s="187" t="e">
        <f>IF(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CA145-CA146-CA147-CA148-CA149-CA150-CA151-CA152-CA153-CA154-CA155-CA156-CA157-CA158-CA159-CA160-CA161-CA162-CA163-CA164-CA165-CA166&gt;CD68,CD68,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CA145-CA146-CA147-CA148-CA149-CA150-CA151-CA152-CA153-CA154-CA155-CA156-CA157-CA158-CA159-CA160-CA161-CA162-CA163-CA164-CA165-CA166)</f>
        <v>#VALUE!</v>
      </c>
      <c r="CB167" s="197">
        <f t="shared" ref="CB167:CB170" si="45">$CB$70</f>
        <v>0</v>
      </c>
      <c r="CC167" s="186" t="e">
        <f t="shared" ref="CC167:CC170" si="46">ROUNDUP(CA167*CB167,0)</f>
        <v>#VALUE!</v>
      </c>
      <c r="CD167" s="286">
        <f t="shared" ref="CD167:CD169" si="47">IF($BY$67&lt;=BZ167,1,0)</f>
        <v>1</v>
      </c>
      <c r="CE167" s="285" t="e">
        <f>IF(CD167=0,0,SUM(CC168:$CC$170))</f>
        <v>#VALUE!</v>
      </c>
      <c r="CF167" s="287"/>
      <c r="CG167" s="288">
        <f t="shared" ref="CG167:CG170" si="48">SUM(CG166+1)</f>
        <v>97</v>
      </c>
      <c r="CH167" s="289" t="e">
        <f>IF(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CH145-CH146-CH147-CH148-CH149-CH150-CH151-CH152-CH153-CH154-CH155-CH156-CH157-CH158-CH159-CH160-CH161-CH162-CH163-CH164-CH165-CH166&gt;CK68,CK68,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CH145-CH146-CH147-CH148-CH149-CH150-CH151-CH152-CH153-CH154-CH155-CH156-CH157-CH158-CH159-CH160-CH161-CH162-CH163-CH164-CH165-CH166)</f>
        <v>#VALUE!</v>
      </c>
      <c r="CI167" s="197">
        <f t="shared" ref="CI167:CI170" si="49">$CI$70</f>
        <v>0</v>
      </c>
      <c r="CJ167" s="186" t="e">
        <f t="shared" ref="CJ167:CJ170" si="50">ROUNDUP(CH167*CI167,0)</f>
        <v>#VALUE!</v>
      </c>
      <c r="CK167" s="186">
        <f t="shared" ref="CK167:CK170" si="51">IF($BY$67&lt;=CG167,1,0)</f>
        <v>1</v>
      </c>
      <c r="CL167" s="186" t="e">
        <f>IF(CK167=0,0,SUM(CJ168:CJ$170))</f>
        <v>#VALUE!</v>
      </c>
      <c r="CM167" s="47"/>
      <c r="CN167" s="196">
        <f t="shared" ref="CN167:CN170" si="52">SUM(CN166+1)</f>
        <v>97</v>
      </c>
      <c r="CO167" s="187" t="e">
        <f>IF(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CO145-CO146-CO147-CO148-CO149-CO150-CO151-CO152-CO153-CO154-CO155-CO156-CO157-CO158-CO159-CO160-CO161-CO162-CO163-CO164-CO165-CO166&gt;CR68,CR68,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CO145-CO146-CO147-CO148-CO149-CO150-CO151-CO152-CO153-CO154-CO155-CO156-CO157-CO158-CO159-CO160-CO161-CO162-CO163-CO164-CO165-CO166)</f>
        <v>#VALUE!</v>
      </c>
      <c r="CP167" s="177">
        <f t="shared" ref="CP167:CP170" si="53">$CP$70</f>
        <v>0</v>
      </c>
      <c r="CQ167" s="186" t="e">
        <f t="shared" ref="CQ167:CQ170" si="54">ROUNDUP(CO167*CP167,0)</f>
        <v>#VALUE!</v>
      </c>
      <c r="CR167" s="186">
        <f t="shared" ref="CR167:CR170" si="55">IF($BY$67&lt;=CN167,1,0)</f>
        <v>1</v>
      </c>
      <c r="CS167" s="188" t="e">
        <f>IF(CR167=0,0,SUM(CQ168:CQ$170))</f>
        <v>#VALUE!</v>
      </c>
      <c r="CT167" s="177">
        <f t="shared" ref="CT167:CT170" si="56">CP167</f>
        <v>0</v>
      </c>
      <c r="CU167" s="186" t="e">
        <f>IF(CQ167&gt;0,0,IF(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CU145-CU146-CU147-CU148-CU149-CU150-CU151-CU152-CU153-CU154-CU155-CU156-CU157-CU158-CU159-CU160-CU161-CU162-CU163-CU164-CU165-CU166&gt;CV68,CV68,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CU145-CU146-CU147-CU148-CU149-CU150-CU151-CU152-CU153-CU154-CU155-CU156-CU157-CU158-CU159-CU160-CU161-CU162-CU163-CU164-CU165-CU166))</f>
        <v>#VALUE!</v>
      </c>
      <c r="CV167" s="188" t="e">
        <f>IF(CU167=0,0,SUM(CU168:$CU$170))</f>
        <v>#VALUE!</v>
      </c>
      <c r="CW167" s="188" t="e">
        <f t="shared" ref="CW167:CW170" si="57">IF(AND(CQ167=0,CU167=0),0,IF(CQ167&gt;0,CQ167,IF(CU167=CV166,CU167*CT167-1,CU167*CT167)))</f>
        <v>#VALUE!</v>
      </c>
      <c r="CY167" s="196">
        <f t="shared" ref="CY167:CY170" si="58">SUM(CY166+1)</f>
        <v>97</v>
      </c>
      <c r="CZ167" s="187" t="e">
        <f>IF(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CZ145-CZ146-CZ147-CZ148-CZ149-CZ150-CZ151-CZ152-CZ153-CZ154-CZ155-CZ156-CZ157-CZ158-CZ159-CZ160-CZ161-CZ162-CZ163-CZ164-CZ165-CZ166&gt;DC68,DC68,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CZ145-CZ146-CZ147-CZ148-CZ149-CZ150-CZ151-CZ152-CZ153-CZ154-CZ155-CZ156-CZ157-CZ158-CZ159-CZ160-CZ161-CZ162-CZ163-CZ164-CZ165-CZ166)</f>
        <v>#VALUE!</v>
      </c>
      <c r="DA167" s="177">
        <f t="shared" ref="DA167:DA170" si="59">$DA$70</f>
        <v>0</v>
      </c>
      <c r="DB167" s="186" t="e">
        <f t="shared" ref="DB167:DB169" si="60">ROUNDUP(CZ167*DA167,0)</f>
        <v>#VALUE!</v>
      </c>
      <c r="DC167" s="186">
        <f t="shared" ref="DC167:DC170" si="61">IF($BY$67&lt;=CY167,1,0)</f>
        <v>1</v>
      </c>
      <c r="DD167" s="188" t="e">
        <f>IF(DC167=0,0,SUM(DB168:DB$170))</f>
        <v>#VALUE!</v>
      </c>
      <c r="DE167" s="177">
        <f t="shared" ref="DE167:DE170" si="62">DA167</f>
        <v>0</v>
      </c>
      <c r="DF167" s="186" t="e">
        <f>IF(DB167&gt;0,0,IF(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DF145-DF146-DF147-DF148-DF149-DF150-DF151-DF152-DF153-DF154-DF155-DF156-DF157-DF158-DF159-DF160-DF161-DF162-DF163-DF164-DF165-DF166&gt;DG68,DG68,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DF145-DF146-DF147-DF148-DF149-DF150-DF151-DF152-DF153-DF154-DF155-DF156-DF157-DF158-DF159-DF160-DF161-DF162-DF163-DF164-DF165-DF166))</f>
        <v>#VALUE!</v>
      </c>
      <c r="DG167" s="188" t="e">
        <f>IF(DF167=0,0,SUM(DF168:$DF$170))</f>
        <v>#VALUE!</v>
      </c>
      <c r="DH167" s="188" t="e">
        <f t="shared" ref="DH167:DH169" si="63">IF(AND(DB167=0,DF167=0),0,IF(DB167&gt;0,DB167,IF(DF167=DG166,DF167*DE167-1,DF167*DE167)))</f>
        <v>#VALUE!</v>
      </c>
    </row>
    <row r="168" spans="1:112" ht="17.100000000000001" customHeight="1" x14ac:dyDescent="0.15">
      <c r="BZ168" s="196">
        <f t="shared" si="44"/>
        <v>98</v>
      </c>
      <c r="CA168" s="187" t="e">
        <f>IF(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CA145-CA146-CA147-CA148-CA149-CA150-CA151-CA152-CA153-CA154-CA155-CA156-CA157-CA158-CA159-CA160-CA161-CA162-CA163-CA164-CA165-CA166-CA167&gt;CD68,CD68,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CA145-CA146-CA147-CA148-CA149-CA150-CA151-CA152-CA153-CA154-CA155-CA156-CA157-CA158-CA159-CA160-CA161-CA162-CA163-CA164-CA165-CA166-CA167)</f>
        <v>#VALUE!</v>
      </c>
      <c r="CB168" s="197">
        <f t="shared" si="45"/>
        <v>0</v>
      </c>
      <c r="CC168" s="186" t="e">
        <f t="shared" si="46"/>
        <v>#VALUE!</v>
      </c>
      <c r="CD168" s="286">
        <f t="shared" si="47"/>
        <v>1</v>
      </c>
      <c r="CE168" s="285" t="e">
        <f>IF(CD168=0,0,SUM(CC169:$CC$170))</f>
        <v>#VALUE!</v>
      </c>
      <c r="CF168" s="287"/>
      <c r="CG168" s="288">
        <f t="shared" si="48"/>
        <v>98</v>
      </c>
      <c r="CH168" s="289" t="e">
        <f>IF(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CH145-CH146-CH147-CH148-CH149-CH150-CH151-CH152-CH153-CH154-CH155-CH156-CH157-CH158-CH159-CH160-CH161-CH162-CH163-CH164-CH165-CH166-CH167&gt;CK68,CK68,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CH145-CH146-CH147-CH148-CH149-CH150-CH151-CH152-CH153-CH154-CH155-CH156-CH157-CH158-CH159-CH160-CH161-CH162-CH163-CH164-CH165-CH166-CH167)</f>
        <v>#VALUE!</v>
      </c>
      <c r="CI168" s="197">
        <f t="shared" si="49"/>
        <v>0</v>
      </c>
      <c r="CJ168" s="186" t="e">
        <f t="shared" si="50"/>
        <v>#VALUE!</v>
      </c>
      <c r="CK168" s="186">
        <f t="shared" si="51"/>
        <v>1</v>
      </c>
      <c r="CL168" s="186" t="e">
        <f>IF(CK168=0,0,SUM(CJ169:CJ$170))</f>
        <v>#VALUE!</v>
      </c>
      <c r="CM168" s="47"/>
      <c r="CN168" s="196">
        <f t="shared" si="52"/>
        <v>98</v>
      </c>
      <c r="CO168" s="187" t="e">
        <f>IF(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CO145-CO146-CO147-CO148-CO149-CO150-CO151-CO152-CO153-CO154-CO155-CO156-CO157-CO158-CO159-CO160-CO161-CO162-CO163-CO164-CO165-CO166-CO167&gt;CR68,CR68,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CO145-CO146-CO147-CO148-CO149-CO150-CO151-CO152-CO153-CO154-CO155-CO156-CO157-CO158-CO159-CO160-CO161-CO162-CO163-CO164-CO165-CO166-CO167)</f>
        <v>#VALUE!</v>
      </c>
      <c r="CP168" s="177">
        <f t="shared" si="53"/>
        <v>0</v>
      </c>
      <c r="CQ168" s="186" t="e">
        <f t="shared" si="54"/>
        <v>#VALUE!</v>
      </c>
      <c r="CR168" s="186">
        <f t="shared" si="55"/>
        <v>1</v>
      </c>
      <c r="CS168" s="188" t="e">
        <f>IF(CR168=0,0,SUM(CQ169:CQ$170))</f>
        <v>#VALUE!</v>
      </c>
      <c r="CT168" s="177">
        <f t="shared" si="56"/>
        <v>0</v>
      </c>
      <c r="CU168" s="186" t="e">
        <f>IF(CQ168&gt;0,0,IF(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CU145-CU146-CU147-CU148-CU149-CU150-CU151-CU152-CU153-CU154-CU155-CU156-CU157-CU158-CU159-CU160-CU161-CU162-CU163-CU164-CU165-CU166-CU167&gt;CV68,CV68,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CU145-CU146-CU147-CU148-CU149-CU150-CU151-CU152-CU153-CU154-CU155-CU156-CU157-CU158-CU159-CU160-CU161-CU162-CU163-CU164-CU165-CU166-CU167))</f>
        <v>#VALUE!</v>
      </c>
      <c r="CV168" s="188" t="e">
        <f>IF(CU168=0,0,SUM(CU169:$CU$170))</f>
        <v>#VALUE!</v>
      </c>
      <c r="CW168" s="188" t="e">
        <f t="shared" si="57"/>
        <v>#VALUE!</v>
      </c>
      <c r="CY168" s="196">
        <f t="shared" si="58"/>
        <v>98</v>
      </c>
      <c r="CZ168" s="187" t="e">
        <f>IF(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CZ145-CZ146-CZ147-CZ148-CZ149-CZ150-CZ151-CZ152-CZ153-CZ154-CZ155-CZ156-CZ157-CZ158-CZ159-CZ160-CZ161-CZ162-CZ163-CZ164-CZ165-CZ166-CZ167&gt;DC68,DC68,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CZ145-CZ146-CZ147-CZ148-CZ149-CZ150-CZ151-CZ152-CZ153-CZ154-CZ155-CZ156-CZ157-CZ158-CZ159-CZ160-CZ161-CZ162-CZ163-CZ164-CZ165-CZ166-CZ167)</f>
        <v>#VALUE!</v>
      </c>
      <c r="DA168" s="177">
        <f t="shared" si="59"/>
        <v>0</v>
      </c>
      <c r="DB168" s="186" t="e">
        <f t="shared" si="60"/>
        <v>#VALUE!</v>
      </c>
      <c r="DC168" s="186">
        <f t="shared" si="61"/>
        <v>1</v>
      </c>
      <c r="DD168" s="188" t="e">
        <f>IF(DC168=0,0,SUM(DB169:DB$170))</f>
        <v>#VALUE!</v>
      </c>
      <c r="DE168" s="177">
        <f t="shared" si="62"/>
        <v>0</v>
      </c>
      <c r="DF168" s="186" t="e">
        <f>IF(DB168&gt;0,0,IF(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DF145-DF146-DF147-DF148-DF149-DF150-DF151-DF152-DF153-DF154-DF155-DF156-DF157-DF158-DF159-DF160-DF161-DF162-DF163-DF164-DF165-DF166-DF167&gt;DG68,DG68,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DF145-DF146-DF147-DF148-DF149-DF150-DF151-DF152-DF153-DF154-DF155-DF156-DF157-DF158-DF159-DF160-DF161-DF162-DF163-DF164-DF165-DF166-DF167))</f>
        <v>#VALUE!</v>
      </c>
      <c r="DG168" s="188" t="e">
        <f>IF(DF168=0,0,SUM(DF169:$DF$170))</f>
        <v>#VALUE!</v>
      </c>
      <c r="DH168" s="188" t="e">
        <f t="shared" si="63"/>
        <v>#VALUE!</v>
      </c>
    </row>
    <row r="169" spans="1:112" ht="17.100000000000001" customHeight="1" x14ac:dyDescent="0.15">
      <c r="BZ169" s="196">
        <f t="shared" si="44"/>
        <v>99</v>
      </c>
      <c r="CA169" s="187" t="e">
        <f>IF(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CA145-CA146-CA147-CA148-CA149-CA150-CA151-CA152-CA153-CA154-CA155-CA156-CA157-CA158-CA159-CA160-CA161-CA162-CA163-CA164-CA165-CA166-CA167-CA168&gt;CD68,CD68,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CA145-CA146-CA147-CA148-CA149-CA150-CA151-CA152-CA153-CA154-CA155-CA156-CA157-CA158-CA159-CA160-CA161-CA162-CA163-CA164-CA165-CA166-CA167-CA168)</f>
        <v>#VALUE!</v>
      </c>
      <c r="CB169" s="197">
        <f t="shared" si="45"/>
        <v>0</v>
      </c>
      <c r="CC169" s="186" t="e">
        <f t="shared" si="46"/>
        <v>#VALUE!</v>
      </c>
      <c r="CD169" s="286">
        <f t="shared" si="47"/>
        <v>1</v>
      </c>
      <c r="CE169" s="285" t="e">
        <f>IF(CD169=0,0,SUM(CC170:$CC$170))</f>
        <v>#VALUE!</v>
      </c>
      <c r="CF169" s="287"/>
      <c r="CG169" s="288">
        <f t="shared" si="48"/>
        <v>99</v>
      </c>
      <c r="CH169" s="289" t="e">
        <f>IF(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CH145-CH146-CH147-CH148-CH149-CH150-CH151-CH152-CH153-CH154-CH155-CH156-CH157-CH158-CH159-CH160-CH161-CH162-CH163-CH164-CH165-CH166-CH167-CH168&gt;CK68,CK68,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CH145-CH146-CH147-CH148-CH149-CH150-CH151-CH152-CH153-CH154-CH155-CH156-CH157-CH158-CH159-CH160-CH161-CH162-CH163-CH164-CH165-CH166-CH167-CH168)</f>
        <v>#VALUE!</v>
      </c>
      <c r="CI169" s="197">
        <f t="shared" si="49"/>
        <v>0</v>
      </c>
      <c r="CJ169" s="186" t="e">
        <f t="shared" si="50"/>
        <v>#VALUE!</v>
      </c>
      <c r="CK169" s="186">
        <f t="shared" si="51"/>
        <v>1</v>
      </c>
      <c r="CL169" s="186" t="e">
        <f>IF(CK169=0,0,SUM(CJ170:CJ$170))</f>
        <v>#VALUE!</v>
      </c>
      <c r="CM169" s="47"/>
      <c r="CN169" s="196">
        <f t="shared" si="52"/>
        <v>99</v>
      </c>
      <c r="CO169" s="187" t="e">
        <f>IF(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CO145-CO146-CO147-CO148-CO149-CO150-CO151-CO152-CO153-CO154-CO155-CO156-CO157-CO158-CO159-CO160-CO161-CO162-CO163-CO164-CO165-CO166-CO167-CO168&gt;CR68,CR68,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CO145-CO146-CO147-CO148-CO149-CO150-CO151-CO152-CO153-CO154-CO155-CO156-CO157-CO158-CO159-CO160-CO161-CO162-CO163-CO164-CO165-CO166-CO167-CO168)</f>
        <v>#VALUE!</v>
      </c>
      <c r="CP169" s="177">
        <f t="shared" si="53"/>
        <v>0</v>
      </c>
      <c r="CQ169" s="186" t="e">
        <f t="shared" si="54"/>
        <v>#VALUE!</v>
      </c>
      <c r="CR169" s="186">
        <f t="shared" si="55"/>
        <v>1</v>
      </c>
      <c r="CS169" s="188" t="e">
        <f>IF(CR169=0,0,SUM(CQ170:CQ$170))</f>
        <v>#VALUE!</v>
      </c>
      <c r="CT169" s="177">
        <f t="shared" si="56"/>
        <v>0</v>
      </c>
      <c r="CU169" s="186" t="e">
        <f>IF(CQ169&gt;0,0,IF(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CU145-CU146-CU147-CU148-CU149-CU150-CU151-CU152-CU153-CU154-CU155-CU156-CU157-CU158-CU159-CU160-CU161-CU162-CU163-CU164-CU165-CU166-CU167-CU168&gt;CV68,CV68,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CU145-CU146-CU147-CU148-CU149-CU150-CU151-CU152-CU153-CU154-CU155-CU156-CU157-CU158-CU159-CU160-CU161-CU162-CU163-CU164-CU165-CU166-CU167-CU168))</f>
        <v>#VALUE!</v>
      </c>
      <c r="CV169" s="188" t="e">
        <f>IF(CU169=0,0,SUM(CU170:$CU$170))</f>
        <v>#VALUE!</v>
      </c>
      <c r="CW169" s="188" t="e">
        <f t="shared" si="57"/>
        <v>#VALUE!</v>
      </c>
      <c r="CY169" s="196">
        <f t="shared" si="58"/>
        <v>99</v>
      </c>
      <c r="CZ169" s="187" t="e">
        <f>IF(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CZ145-CZ146-CZ147-CZ148-CZ149-CZ150-CZ151-CZ152-CZ153-CZ154-CZ155-CZ156-CZ157-CZ158-CZ159-CZ160-CZ161-CZ162-CZ163-CZ164-CZ165-CZ166-CZ167-CZ168&gt;DC68,DC68,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CZ145-CZ146-CZ147-CZ148-CZ149-CZ150-CZ151-CZ152-CZ153-CZ154-CZ155-CZ156-CZ157-CZ158-CZ159-CZ160-CZ161-CZ162-CZ163-CZ164-CZ165-CZ166-CZ167-CZ168)</f>
        <v>#VALUE!</v>
      </c>
      <c r="DA169" s="177">
        <f t="shared" si="59"/>
        <v>0</v>
      </c>
      <c r="DB169" s="186" t="e">
        <f t="shared" si="60"/>
        <v>#VALUE!</v>
      </c>
      <c r="DC169" s="186">
        <f t="shared" si="61"/>
        <v>1</v>
      </c>
      <c r="DD169" s="188" t="e">
        <f>IF(DC169=0,0,SUM(DB170:DB$170))</f>
        <v>#VALUE!</v>
      </c>
      <c r="DE169" s="177">
        <f t="shared" si="62"/>
        <v>0</v>
      </c>
      <c r="DF169" s="186" t="e">
        <f>IF(DB169&gt;0,0,IF(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DF145-DF146-DF147-DF148-DF149-DF150-DF151-DF152-DF153-DF154-DF155-DF156-DF157-DF158-DF159-DF160-DF161-DF162-DF163-DF164-DF165-DF166-DF167-DF168&gt;DG68,DG68,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DF145-DF146-DF147-DF148-DF149-DF150-DF151-DF152-DF153-DF154-DF155-DF156-DF157-DF158-DF159-DF160-DF161-DF162-DF163-DF164-DF165-DF166-DF167-DF168))</f>
        <v>#VALUE!</v>
      </c>
      <c r="DG169" s="188" t="e">
        <f>IF(DF169=0,0,SUM(DF170:$DF$170))</f>
        <v>#VALUE!</v>
      </c>
      <c r="DH169" s="188" t="e">
        <f t="shared" si="63"/>
        <v>#VALUE!</v>
      </c>
    </row>
    <row r="170" spans="1:112" ht="17.100000000000001" customHeight="1" x14ac:dyDescent="0.15">
      <c r="BZ170" s="196">
        <f t="shared" si="44"/>
        <v>100</v>
      </c>
      <c r="CA170" s="187" t="e">
        <f>IF(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CA145-CA146-CA147-CA148-CA149-CA150-CA151-CA152-CA153-CA154-CA155-CA156-CA157-CA158-CA159-CA160-CA161-CA162-CA163-CA164-CA165-CA166-CA167-CA168-CA169&gt;CD68,CD68,CD67-CA70-CA71-CA72-CA73-CA74-CA75-CA76-CA77-CA78-CA79-CA80-CA81-CA82-CA83-CA84-CA85-CA86-CA87-CA88-CA89-CA90-CA91-CA92-CA93-CA94-CA95-CA96-CA97-CA98-CA99-CA100-CA101-CA102-CA103-CA104-CA105-CA106-CA107-CA108-CA109-CA110-CA111-CA112-CA113-CA114-CA115-CA116-CA117-CA118-CA119-CA120-CA121-CA122-CA123-CA124-CA125-CA126-CA127-CA128-CA129-CA130-CA131-CA132-CA133-CA134-CA135-CA136-CA137-CA138-CA139-CA140-CA141-CA142-CA143-CA144-CA145-CA146-CA147-CA148-CA149-CA150-CA151-CA152-CA153-CA154-CA155-CA156-CA157-CA158-CA159-CA160-CA161-CA162-CA163-CA164-CA165-CA166-CA167-CA168-CA169)</f>
        <v>#VALUE!</v>
      </c>
      <c r="CB170" s="197">
        <f t="shared" si="45"/>
        <v>0</v>
      </c>
      <c r="CC170" s="186" t="e">
        <f t="shared" si="46"/>
        <v>#VALUE!</v>
      </c>
      <c r="CD170" s="286">
        <f>IF($BY$67&lt;=BZ170,1,0)</f>
        <v>1</v>
      </c>
      <c r="CE170" s="285" t="e">
        <f>IF(CD170=0,0,SUM(CC$170:$CC171))</f>
        <v>#VALUE!</v>
      </c>
      <c r="CF170" s="287"/>
      <c r="CG170" s="288">
        <f t="shared" si="48"/>
        <v>100</v>
      </c>
      <c r="CH170" s="289" t="e">
        <f>IF(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CH145-CH146-CH147-CH148-CH149-CH150-CH151-CH152-CH153-CH154-CH155-CH156-CH157-CH158-CH159-CH160-CH161-CH162-CH163-CH164-CH165-CH166-CH167-CH168-CH169&gt;CK68,CK68,CK67-CH70-CH71-CH72-CH73-CH74-CH75-CH76-CH77-CH78-CH79-CH80-CH81-CH82-CH83-CH84-CH85-CH86-CH87-CH88-CH89-CH90-CH91-CH92-CH93-CH94-CH95-CH96-CH97-CH98-CH99-CH100-CH101-CH102-CH103-CH104-CH105-CH106-CH107-CH108-CH109-CH110-CH111-CH112-CH113-CH114-CH115-CH116-CH117-CH118-CH119-CH120-CH121-CH122-CH123-CH124-CH125-CH126-CH127-CH128-CH129-CH130-CH131-CH132-CH133-CH134-CH135-CH136-CH137-CH138-CH139-CH140-CH141-CH142-CH143-CH144-CH145-CH146-CH147-CH148-CH149-CH150-CH151-CH152-CH153-CH154-CH155-CH156-CH157-CH158-CH159-CH160-CH161-CH162-CH163-CH164-CH165-CH166-CH167-CH168-CH169)</f>
        <v>#VALUE!</v>
      </c>
      <c r="CI170" s="197">
        <f t="shared" si="49"/>
        <v>0</v>
      </c>
      <c r="CJ170" s="186" t="e">
        <f t="shared" si="50"/>
        <v>#VALUE!</v>
      </c>
      <c r="CK170" s="186">
        <f t="shared" si="51"/>
        <v>1</v>
      </c>
      <c r="CL170" s="186" t="e">
        <f>IF(CK170=0,0,SUM(CJ$170:CJ171))</f>
        <v>#VALUE!</v>
      </c>
      <c r="CM170" s="47"/>
      <c r="CN170" s="196">
        <f t="shared" si="52"/>
        <v>100</v>
      </c>
      <c r="CO170" s="187" t="e">
        <f>IF(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CO145-CO146-CO147-CO148-CO149-CO150-CO151-CO152-CO153-CO154-CO155-CO156-CO157-CO158-CO159-CO160-CO161-CO162-CO163-CO164-CO165-CO166-CO167-CO168-CO169&gt;CR68,CR68,CR67-CO70-CO71-CO72-CO73-CO74-CO75-CO76-CO77-CO78-CO79-CO80-CO81-CO82-CO83-CO84-CO85-CO86-CO87-CO88-CO89-CO90-CO91-CO92-CO93-CO94-CO95-CO96-CO97-CO98-CO99-CO100-CO101-CO102-CO103-CO104-CO105-CO106-CO107-CO108-CO109-CO110-CO111-CO112-CO113-CO114-CO115-CO116-CO117-CO118-CO119-CO120-CO121-CO122-CO123-CO124-CO125-CO126-CO127-CO128-CO129-CO130-CO131-CO132-CO133-CO134-CO135-CO136-CO137-CO138-CO139-CO140-CO141-CO142-CO143-CO144-CO145-CO146-CO147-CO148-CO149-CO150-CO151-CO152-CO153-CO154-CO155-CO156-CO157-CO158-CO159-CO160-CO161-CO162-CO163-CO164-CO165-CO166-CO167-CO168-CO169)</f>
        <v>#VALUE!</v>
      </c>
      <c r="CP170" s="177">
        <f t="shared" si="53"/>
        <v>0</v>
      </c>
      <c r="CQ170" s="186" t="e">
        <f t="shared" si="54"/>
        <v>#VALUE!</v>
      </c>
      <c r="CR170" s="186">
        <f t="shared" si="55"/>
        <v>1</v>
      </c>
      <c r="CS170" s="188" t="e">
        <f>IF(CR170=0,0,SUM(CQ$170:CQ171))</f>
        <v>#VALUE!</v>
      </c>
      <c r="CT170" s="177">
        <f t="shared" si="56"/>
        <v>0</v>
      </c>
      <c r="CU170" s="186" t="e">
        <f>IF(CQ170&gt;0,0,IF(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CU145-CU146-CU147-CU148-CU149-CU150-CU151-CU152-CU153-CU154-CU155-CU156-CU157-CU158-CU159-CU160-CU161-CU162-CU163-CU164-CU165-CU166-CU167-CU168-CU169&gt;CV68,CV68,CV67-CU70-CU71-CU72-CU73-CU74-CU75-CU76-CU77-CU78-CU79-CU80-CU81-CU82-CU83-CU84-CU85-CU86-CU87-CU88-CU89-CU90-CU91-CU92-CU93-CU94-CU95-CU96-CU97-CU98-CU99-CU100-CU101-CU102-CU103-CU104-CU105-CU106-CU107-CU108-CU109-CU110-CU111-CU112-CU113-CU114-CU115-CU116-CU117-CU118-CU119-CU120-CU121-CU122-CU123-CU124-CU125-CU126-CU127-CU128-CU129-CU130-CU131-CU132-CU133-CU134-CU135-CU136-CU137-CU138-CU139-CU140-CU141-CU142-CU143-CU144-CU145-CU146-CU147-CU148-CU149-CU150-CU151-CU152-CU153-CU154-CU155-CU156-CU157-CU158-CU159-CU160-CU161-CU162-CU163-CU164-CU165-CU166-CU167-CU168-CU169))</f>
        <v>#VALUE!</v>
      </c>
      <c r="CV170" s="188" t="e">
        <f>IF(CU170=0,0,SUM(CU$170:$CU171))</f>
        <v>#VALUE!</v>
      </c>
      <c r="CW170" s="188" t="e">
        <f t="shared" si="57"/>
        <v>#VALUE!</v>
      </c>
      <c r="CY170" s="196">
        <f t="shared" si="58"/>
        <v>100</v>
      </c>
      <c r="CZ170" s="187" t="e">
        <f>IF(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CZ145-CZ146-CZ147-CZ148-CZ149-CZ150-CZ151-CZ152-CZ153-CZ154-CZ155-CZ156-CZ157-CZ158-CZ159-CZ160-CZ161-CZ162-CZ163-CZ164-CZ165-CZ166-CZ167-CZ168-CZ169&gt;DC68,DC68,DC67-CZ70-CZ71-CZ72-CZ73-CZ74-CZ75-CZ76-CZ77-CZ78-CZ79-CZ80-CZ81-CZ82-CZ83-CZ84-CZ85-CZ86-CZ87-CZ88-CZ89-CZ90-CZ91-CZ92-CZ93-CZ94-CZ95-CZ96-CZ97-CZ98-CZ99-CZ100-CZ101-CZ102-CZ103-CZ104-CZ105-CZ106-CZ107-CZ108-CZ109-CZ110-CZ111-CZ112-CZ113-CZ114-CZ115-CZ116-CZ117-CZ118-CZ119-CZ120-CZ121-CZ122-CZ123-CZ124-CZ125-CZ126-CZ127-CZ128-CZ129-CZ130-CZ131-CZ132-CZ133-CZ134-CZ135-CZ136-CZ137-CZ138-CZ139-CZ140-CZ141-CZ142-CZ143-CZ144-CZ145-CZ146-CZ147-CZ148-CZ149-CZ150-CZ151-CZ152-CZ153-CZ154-CZ155-CZ156-CZ157-CZ158-CZ159-CZ160-CZ161-CZ162-CZ163-CZ164-CZ165-CZ166-CZ167-CZ168-CZ169)</f>
        <v>#VALUE!</v>
      </c>
      <c r="DA170" s="177">
        <f t="shared" si="59"/>
        <v>0</v>
      </c>
      <c r="DB170" s="186" t="e">
        <f>INT(CZ170*DA170)</f>
        <v>#VALUE!</v>
      </c>
      <c r="DC170" s="186">
        <f t="shared" si="61"/>
        <v>1</v>
      </c>
      <c r="DD170" s="188" t="e">
        <f>IF(DC170=0,0,SUM(DB$170:DB171))</f>
        <v>#VALUE!</v>
      </c>
      <c r="DE170" s="177">
        <f t="shared" si="62"/>
        <v>0</v>
      </c>
      <c r="DF170" s="186" t="e">
        <f>IF(DB170&gt;0,0,IF(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DF145-DF146-DF147-DF148-DF149-DF150-DF151-DF152-DF153-DF154-DF155-DF156-DF157-DF158-DF159-DF160-DF161-DF162-DF163-DF164-DF165-DF166-DF167-DF168-DF169&gt;DG68,DG68,DG67-DF70-DF71-DF72-DF73-DF74-DF75-DF76-DF77-DF78-DF79-DF80-DF81-DF82-DF83-DF84-DF85-DF86-DF87-DF88-DF89-DF90-DF91-DF92-DF93-DF94-DF95-DF96-DF97-DF98-DF99-DF100-DF101-DF102-DF103-DF104-DF105-DF106-DF107-DF108-DF109-DF110-DF111-DF112-DF113-DF114-DF115-DF116-DF117-DF118-DF119-DF120-DF121-DF122-DF123-DF124-DF125-DF126-DF127-DF128-DF129-DF130-DF131-DF132-DF133-DF134-DF135-DF136-DF137-DF138-DF139-DF140-DF141-DF142-DF143-DF144-DF145-DF146-DF147-DF148-DF149-DF150-DF151-DF152-DF153-DF154-DF155-DF156-DF157-DF158-DF159-DF160-DF161-DF162-DF163-DF164-DF165-DF166-DF167-DF168-DF169))</f>
        <v>#VALUE!</v>
      </c>
      <c r="DG170" s="188" t="e">
        <f>IF(DF170=0,0,SUM(DF$170:$DF171))</f>
        <v>#VALUE!</v>
      </c>
      <c r="DH170" s="188" t="e">
        <f>IF(AND(DB170=0,DF170=0),0,IF(DB170&gt;0,DB170,IF(DF170=DG169,DF170*DE170-1,DF170*DE170)))</f>
        <v>#VALUE!</v>
      </c>
    </row>
    <row r="172" spans="1:112" ht="17.100000000000001" customHeight="1" x14ac:dyDescent="0.15">
      <c r="BV172" s="182" t="s">
        <v>492</v>
      </c>
      <c r="BW172" s="182"/>
      <c r="BX172" s="182"/>
      <c r="BY172" s="182"/>
    </row>
    <row r="173" spans="1:112" ht="17.100000000000001" customHeight="1" x14ac:dyDescent="0.15">
      <c r="BV173" s="182" t="s">
        <v>167</v>
      </c>
      <c r="BW173" s="182"/>
      <c r="BX173" s="182"/>
      <c r="BY173" s="182"/>
    </row>
    <row r="174" spans="1:112" ht="17.100000000000001" customHeight="1" x14ac:dyDescent="0.15">
      <c r="BV174" s="182" t="s">
        <v>169</v>
      </c>
      <c r="BW174" s="237">
        <f>AJ36-AQ36</f>
        <v>0</v>
      </c>
      <c r="BX174" s="237">
        <f>AX36</f>
        <v>0</v>
      </c>
      <c r="BY174" s="237">
        <f>BW174-BX174</f>
        <v>0</v>
      </c>
    </row>
    <row r="175" spans="1:112" ht="17.100000000000001" customHeight="1" x14ac:dyDescent="0.15">
      <c r="BV175" s="182" t="s">
        <v>170</v>
      </c>
      <c r="BW175" s="237">
        <f>AJ37-AQ37</f>
        <v>0</v>
      </c>
      <c r="BX175" s="237">
        <f>AX37</f>
        <v>0</v>
      </c>
      <c r="BY175" s="237">
        <f>BW175-BX175</f>
        <v>0</v>
      </c>
    </row>
    <row r="176" spans="1:112" ht="17.100000000000001" customHeight="1" x14ac:dyDescent="0.15">
      <c r="BV176" s="182"/>
      <c r="BW176" s="237">
        <f>BW174+BW175</f>
        <v>0</v>
      </c>
      <c r="BX176" s="237">
        <f>BX174+BX175</f>
        <v>0</v>
      </c>
      <c r="BY176" s="237">
        <f>BW176-BX176</f>
        <v>0</v>
      </c>
    </row>
    <row r="177" spans="74:77" ht="17.100000000000001" customHeight="1" x14ac:dyDescent="0.15">
      <c r="BV177" s="182"/>
      <c r="BW177" s="56"/>
      <c r="BX177" s="56"/>
      <c r="BY177" s="56"/>
    </row>
    <row r="178" spans="74:77" ht="17.100000000000001" customHeight="1" x14ac:dyDescent="0.15">
      <c r="BV178" s="185" t="s">
        <v>336</v>
      </c>
    </row>
    <row r="179" spans="74:77" ht="17.100000000000001" customHeight="1" x14ac:dyDescent="0.15">
      <c r="BV179" s="239">
        <f>IF(AND(BF49=33,BK49=4,BO49=1),50000000,IF(AND(BF49=33,BK49=4,BO49=2),50000000,IF(AND(BF49=34,BK49="",BO49=1),20000000,IF(AND(BF49=34,BK49=2,BO49=1),15000000,IF(AND(BF49=34,BK49=3,BO49=2),8000000,IF(AND(BF49=35,BK49="",BO49=1),30000000,IF(AND(BF49=35,BK49=2,BO49=1),10000000,IF(AND(BF49=35,BK49=3,BO49=1),1000000,0))))))))</f>
        <v>0</v>
      </c>
      <c r="BW179" s="199"/>
    </row>
    <row r="181" spans="74:77" ht="17.100000000000001" customHeight="1" x14ac:dyDescent="0.15">
      <c r="BV181" s="185" t="s">
        <v>337</v>
      </c>
    </row>
    <row r="182" spans="74:77" ht="17.100000000000001" customHeight="1" x14ac:dyDescent="0.15">
      <c r="BV182" s="238">
        <f>IF(AP56&lt;20,AP56,20)</f>
        <v>0</v>
      </c>
      <c r="BW182" s="236">
        <f>IF(BV182=1,800000,400000*BV182)</f>
        <v>0</v>
      </c>
    </row>
    <row r="183" spans="74:77" ht="17.100000000000001" customHeight="1" x14ac:dyDescent="0.15">
      <c r="BV183" s="238">
        <f>IF(AP56&gt;20,AP56-20,0)</f>
        <v>0</v>
      </c>
      <c r="BW183" s="236">
        <f>700000*BV183</f>
        <v>0</v>
      </c>
    </row>
    <row r="184" spans="74:77" ht="17.100000000000001" customHeight="1" x14ac:dyDescent="0.15">
      <c r="BV184" s="238">
        <f>SUM(BV182:BV183)</f>
        <v>0</v>
      </c>
      <c r="BW184" s="236">
        <f>SUM(BW182:BW183)</f>
        <v>0</v>
      </c>
    </row>
  </sheetData>
  <sheetProtection algorithmName="SHA-512" hashValue="RBxhCsA4uqfJAVdyTQ5lWDPuZBlxeVmc06RaZt1xrVw9lvG8qVOfILHOUEQUxQOvMpN9KRB69aBWKgrcuFN8Rw==" saltValue="rmnW14juZGmeThVzOff/XA==" spinCount="100000" sheet="1" selectLockedCells="1"/>
  <protectedRanges>
    <protectedRange sqref="W41:Z41 W45:Z45 W49:Z49 W53:Z53" name="範囲61"/>
    <protectedRange sqref="L41:N41 B41:E41 L45:N45 L49:N49 L53:N53 B45:E45 B49:E49 B53:E53" name="範囲59_1"/>
    <protectedRange sqref="AV60:AX60" name="範囲67"/>
    <protectedRange sqref="AV58:AX58" name="範囲66"/>
  </protectedRanges>
  <mergeCells count="505">
    <mergeCell ref="AE25:AI25"/>
    <mergeCell ref="AE26:AI26"/>
    <mergeCell ref="AJ25:AK25"/>
    <mergeCell ref="AJ26:AK26"/>
    <mergeCell ref="AE24:AI24"/>
    <mergeCell ref="AJ24:AO24"/>
    <mergeCell ref="AL22:BJ22"/>
    <mergeCell ref="AV25:AZ25"/>
    <mergeCell ref="BA25:BB25"/>
    <mergeCell ref="BD25:BF25"/>
    <mergeCell ref="BG25:BH25"/>
    <mergeCell ref="BI25:BJ25"/>
    <mergeCell ref="BI5:BI6"/>
    <mergeCell ref="BJ5:BP6"/>
    <mergeCell ref="BQ5:BR6"/>
    <mergeCell ref="AR6:AT6"/>
    <mergeCell ref="AV6:AX6"/>
    <mergeCell ref="AZ5:AZ6"/>
    <mergeCell ref="BA5:BH6"/>
    <mergeCell ref="B1:BU1"/>
    <mergeCell ref="B3:J3"/>
    <mergeCell ref="L3:AB3"/>
    <mergeCell ref="AE3:AY3"/>
    <mergeCell ref="B4:D4"/>
    <mergeCell ref="E4:K4"/>
    <mergeCell ref="L4:O4"/>
    <mergeCell ref="P4:V4"/>
    <mergeCell ref="W4:AC4"/>
    <mergeCell ref="AF4:AO4"/>
    <mergeCell ref="AQ4:BR4"/>
    <mergeCell ref="B7:D7"/>
    <mergeCell ref="E7:J7"/>
    <mergeCell ref="L7:N7"/>
    <mergeCell ref="P7:U7"/>
    <mergeCell ref="W7:AC7"/>
    <mergeCell ref="AF5:AO6"/>
    <mergeCell ref="AP5:AP6"/>
    <mergeCell ref="AR5:AT5"/>
    <mergeCell ref="AV5:AX5"/>
    <mergeCell ref="B5:D6"/>
    <mergeCell ref="E5:J6"/>
    <mergeCell ref="K5:K6"/>
    <mergeCell ref="L5:N6"/>
    <mergeCell ref="O5:O6"/>
    <mergeCell ref="P5:U6"/>
    <mergeCell ref="V5:V6"/>
    <mergeCell ref="W5:AC6"/>
    <mergeCell ref="AE5:AE6"/>
    <mergeCell ref="AU8:AZ8"/>
    <mergeCell ref="BA8:BD8"/>
    <mergeCell ref="BE8:BF8"/>
    <mergeCell ref="BG8:BI8"/>
    <mergeCell ref="BJ8:BP8"/>
    <mergeCell ref="BQ8:BR8"/>
    <mergeCell ref="AE7:AP7"/>
    <mergeCell ref="AQ7:BR7"/>
    <mergeCell ref="B8:D8"/>
    <mergeCell ref="E8:J8"/>
    <mergeCell ref="L8:N8"/>
    <mergeCell ref="P8:U8"/>
    <mergeCell ref="W8:AC8"/>
    <mergeCell ref="AE8:AF11"/>
    <mergeCell ref="AH8:AO8"/>
    <mergeCell ref="AQ8:AT8"/>
    <mergeCell ref="BQ9:BR9"/>
    <mergeCell ref="B10:D10"/>
    <mergeCell ref="E10:J10"/>
    <mergeCell ref="L10:N10"/>
    <mergeCell ref="P10:U10"/>
    <mergeCell ref="W10:AC10"/>
    <mergeCell ref="AH10:AO10"/>
    <mergeCell ref="AQ10:BI10"/>
    <mergeCell ref="BJ10:BP10"/>
    <mergeCell ref="BQ10:BR10"/>
    <mergeCell ref="AQ9:AT9"/>
    <mergeCell ref="AU9:AZ9"/>
    <mergeCell ref="BA9:BD9"/>
    <mergeCell ref="BE9:BF9"/>
    <mergeCell ref="BG9:BI9"/>
    <mergeCell ref="BJ9:BP9"/>
    <mergeCell ref="B9:D9"/>
    <mergeCell ref="E9:J9"/>
    <mergeCell ref="L9:N9"/>
    <mergeCell ref="P9:U9"/>
    <mergeCell ref="W9:AC9"/>
    <mergeCell ref="AH9:AO9"/>
    <mergeCell ref="AZ11:BA11"/>
    <mergeCell ref="BB11:BP11"/>
    <mergeCell ref="BQ11:BR11"/>
    <mergeCell ref="B12:D12"/>
    <mergeCell ref="E12:J12"/>
    <mergeCell ref="L12:N12"/>
    <mergeCell ref="P12:U12"/>
    <mergeCell ref="W12:AC12"/>
    <mergeCell ref="AE12:AF16"/>
    <mergeCell ref="AH12:AO12"/>
    <mergeCell ref="B11:D11"/>
    <mergeCell ref="E11:J11"/>
    <mergeCell ref="L11:N11"/>
    <mergeCell ref="P11:U11"/>
    <mergeCell ref="W11:AC11"/>
    <mergeCell ref="AG11:AY11"/>
    <mergeCell ref="AQ12:AW12"/>
    <mergeCell ref="AX12:AY12"/>
    <mergeCell ref="BA12:BH12"/>
    <mergeCell ref="BJ12:BP12"/>
    <mergeCell ref="BQ12:BR12"/>
    <mergeCell ref="E15:J15"/>
    <mergeCell ref="L15:N15"/>
    <mergeCell ref="P15:U15"/>
    <mergeCell ref="BT12:BT37"/>
    <mergeCell ref="AQ13:AW13"/>
    <mergeCell ref="AX13:AY13"/>
    <mergeCell ref="BA13:BH13"/>
    <mergeCell ref="BJ13:BP13"/>
    <mergeCell ref="BQ13:BR13"/>
    <mergeCell ref="B14:D14"/>
    <mergeCell ref="E14:J14"/>
    <mergeCell ref="L14:N14"/>
    <mergeCell ref="P14:U14"/>
    <mergeCell ref="W14:AC14"/>
    <mergeCell ref="AH14:AO14"/>
    <mergeCell ref="AQ14:AW14"/>
    <mergeCell ref="AX14:AY14"/>
    <mergeCell ref="AZ14:BI14"/>
    <mergeCell ref="B13:D13"/>
    <mergeCell ref="E13:J13"/>
    <mergeCell ref="L13:N13"/>
    <mergeCell ref="P13:U13"/>
    <mergeCell ref="W13:AC13"/>
    <mergeCell ref="AH13:AO13"/>
    <mergeCell ref="BJ14:BP14"/>
    <mergeCell ref="BQ14:BR14"/>
    <mergeCell ref="B15:D15"/>
    <mergeCell ref="W15:AC15"/>
    <mergeCell ref="AH15:AO15"/>
    <mergeCell ref="AQ15:AW15"/>
    <mergeCell ref="AX15:AY15"/>
    <mergeCell ref="BB16:BP16"/>
    <mergeCell ref="BQ16:BR16"/>
    <mergeCell ref="B17:D17"/>
    <mergeCell ref="E17:J17"/>
    <mergeCell ref="L17:N17"/>
    <mergeCell ref="P17:U17"/>
    <mergeCell ref="W17:AC17"/>
    <mergeCell ref="AE17:AR17"/>
    <mergeCell ref="BA15:BH15"/>
    <mergeCell ref="BJ15:BP15"/>
    <mergeCell ref="BQ15:BR15"/>
    <mergeCell ref="B16:D16"/>
    <mergeCell ref="E16:J16"/>
    <mergeCell ref="L16:N16"/>
    <mergeCell ref="P16:U16"/>
    <mergeCell ref="W16:AC16"/>
    <mergeCell ref="AG16:AY16"/>
    <mergeCell ref="AZ16:BA16"/>
    <mergeCell ref="B18:K18"/>
    <mergeCell ref="L18:AB18"/>
    <mergeCell ref="AE18:BR18"/>
    <mergeCell ref="B19:K19"/>
    <mergeCell ref="L19:AB19"/>
    <mergeCell ref="AP19:AU19"/>
    <mergeCell ref="AV19:AZ19"/>
    <mergeCell ref="BA19:BC19"/>
    <mergeCell ref="BD19:BF19"/>
    <mergeCell ref="BG19:BJ19"/>
    <mergeCell ref="BK19:BM19"/>
    <mergeCell ref="BN19:BR19"/>
    <mergeCell ref="AE19:AI19"/>
    <mergeCell ref="AJ19:AO19"/>
    <mergeCell ref="C20:J20"/>
    <mergeCell ref="AL20:AM20"/>
    <mergeCell ref="AN20:AO20"/>
    <mergeCell ref="BK20:BL20"/>
    <mergeCell ref="C21:J21"/>
    <mergeCell ref="AL21:AM21"/>
    <mergeCell ref="AN21:AO21"/>
    <mergeCell ref="AV21:AZ21"/>
    <mergeCell ref="BA21:BB21"/>
    <mergeCell ref="AV20:AZ20"/>
    <mergeCell ref="BA20:BB20"/>
    <mergeCell ref="BD20:BF20"/>
    <mergeCell ref="BG20:BH20"/>
    <mergeCell ref="BI20:BJ20"/>
    <mergeCell ref="BD21:BF21"/>
    <mergeCell ref="BG21:BH21"/>
    <mergeCell ref="BI21:BJ21"/>
    <mergeCell ref="BK21:BL21"/>
    <mergeCell ref="L20:AB20"/>
    <mergeCell ref="AE20:AI20"/>
    <mergeCell ref="AE21:AI21"/>
    <mergeCell ref="AJ20:AK20"/>
    <mergeCell ref="AJ21:AK21"/>
    <mergeCell ref="C22:J22"/>
    <mergeCell ref="AE22:AK22"/>
    <mergeCell ref="BK22:BP22"/>
    <mergeCell ref="BQ22:BR22"/>
    <mergeCell ref="AP21:AT21"/>
    <mergeCell ref="B23:AC23"/>
    <mergeCell ref="AE23:BR23"/>
    <mergeCell ref="B24:V24"/>
    <mergeCell ref="W24:AB24"/>
    <mergeCell ref="AP24:AU24"/>
    <mergeCell ref="AV24:AZ24"/>
    <mergeCell ref="BA24:BC24"/>
    <mergeCell ref="BD24:BF24"/>
    <mergeCell ref="BG24:BJ24"/>
    <mergeCell ref="BK24:BM24"/>
    <mergeCell ref="BN24:BR24"/>
    <mergeCell ref="L22:AB22"/>
    <mergeCell ref="L21:AB21"/>
    <mergeCell ref="BK25:BL25"/>
    <mergeCell ref="BI26:BJ26"/>
    <mergeCell ref="BK26:BL26"/>
    <mergeCell ref="AP25:AT25"/>
    <mergeCell ref="B25:V25"/>
    <mergeCell ref="W25:AB25"/>
    <mergeCell ref="AL25:AM25"/>
    <mergeCell ref="AN25:AO25"/>
    <mergeCell ref="AE31:AJ31"/>
    <mergeCell ref="AK31:AO31"/>
    <mergeCell ref="M30:V30"/>
    <mergeCell ref="W30:AB30"/>
    <mergeCell ref="AE30:AJ30"/>
    <mergeCell ref="AK30:AO30"/>
    <mergeCell ref="B31:AC33"/>
    <mergeCell ref="B29:L30"/>
    <mergeCell ref="M29:V29"/>
    <mergeCell ref="W29:AB29"/>
    <mergeCell ref="AE29:AJ29"/>
    <mergeCell ref="B26:AC26"/>
    <mergeCell ref="AL26:AM26"/>
    <mergeCell ref="AN26:AO26"/>
    <mergeCell ref="AE27:AK27"/>
    <mergeCell ref="AL27:BJ27"/>
    <mergeCell ref="AE33:AJ33"/>
    <mergeCell ref="AK33:AO33"/>
    <mergeCell ref="BK27:BP27"/>
    <mergeCell ref="BQ27:BR27"/>
    <mergeCell ref="B28:V28"/>
    <mergeCell ref="W28:AB28"/>
    <mergeCell ref="AE28:BR28"/>
    <mergeCell ref="AP26:AT26"/>
    <mergeCell ref="BA31:BE31"/>
    <mergeCell ref="BF31:BJ31"/>
    <mergeCell ref="AE32:AJ32"/>
    <mergeCell ref="AP30:AT30"/>
    <mergeCell ref="AU30:AZ30"/>
    <mergeCell ref="BA30:BE30"/>
    <mergeCell ref="BF30:BJ30"/>
    <mergeCell ref="AV26:AZ26"/>
    <mergeCell ref="BA26:BB26"/>
    <mergeCell ref="BD26:BF26"/>
    <mergeCell ref="BG26:BH26"/>
    <mergeCell ref="AK29:AO29"/>
    <mergeCell ref="AP29:AT29"/>
    <mergeCell ref="AU29:AZ29"/>
    <mergeCell ref="BA29:BE29"/>
    <mergeCell ref="BF29:BJ29"/>
    <mergeCell ref="B27:V27"/>
    <mergeCell ref="W27:AB27"/>
    <mergeCell ref="AP31:AT31"/>
    <mergeCell ref="AU31:AZ31"/>
    <mergeCell ref="B34:AC34"/>
    <mergeCell ref="AE34:BR34"/>
    <mergeCell ref="B35:K35"/>
    <mergeCell ref="L35:AC35"/>
    <mergeCell ref="AE35:AI35"/>
    <mergeCell ref="AJ35:AP35"/>
    <mergeCell ref="AQ35:AW35"/>
    <mergeCell ref="AX35:BD35"/>
    <mergeCell ref="BE35:BK35"/>
    <mergeCell ref="BL35:BR35"/>
    <mergeCell ref="AK32:AO32"/>
    <mergeCell ref="AP32:AT32"/>
    <mergeCell ref="AU32:AZ32"/>
    <mergeCell ref="BA32:BE32"/>
    <mergeCell ref="BF32:BJ32"/>
    <mergeCell ref="AP33:AT33"/>
    <mergeCell ref="AU33:AZ33"/>
    <mergeCell ref="BA33:BE33"/>
    <mergeCell ref="BF33:BJ33"/>
    <mergeCell ref="BL29:BR33"/>
    <mergeCell ref="BL37:BQ38"/>
    <mergeCell ref="B38:K38"/>
    <mergeCell ref="L38:AC38"/>
    <mergeCell ref="AE38:AI38"/>
    <mergeCell ref="AJ38:AO38"/>
    <mergeCell ref="AQ38:AV38"/>
    <mergeCell ref="AX38:BC38"/>
    <mergeCell ref="BF38:BJ38"/>
    <mergeCell ref="AX36:BC36"/>
    <mergeCell ref="BF36:BJ36"/>
    <mergeCell ref="BL36:BR36"/>
    <mergeCell ref="B37:K37"/>
    <mergeCell ref="L37:AC37"/>
    <mergeCell ref="AH37:AI37"/>
    <mergeCell ref="AJ37:AO37"/>
    <mergeCell ref="AQ37:AV37"/>
    <mergeCell ref="AX37:BC37"/>
    <mergeCell ref="BF37:BJ37"/>
    <mergeCell ref="B36:K36"/>
    <mergeCell ref="L36:AC36"/>
    <mergeCell ref="AE36:AG37"/>
    <mergeCell ref="AH36:AI36"/>
    <mergeCell ref="AJ36:AO36"/>
    <mergeCell ref="AQ36:AV36"/>
    <mergeCell ref="B41:D41"/>
    <mergeCell ref="E41:K41"/>
    <mergeCell ref="L41:N41"/>
    <mergeCell ref="O41:P41"/>
    <mergeCell ref="Q41:R41"/>
    <mergeCell ref="S41:T41"/>
    <mergeCell ref="U41:V41"/>
    <mergeCell ref="B39:AC39"/>
    <mergeCell ref="AE39:BR39"/>
    <mergeCell ref="B40:D40"/>
    <mergeCell ref="E40:K40"/>
    <mergeCell ref="L40:N40"/>
    <mergeCell ref="O40:V40"/>
    <mergeCell ref="W40:AC40"/>
    <mergeCell ref="AE40:AJ40"/>
    <mergeCell ref="AK40:AP40"/>
    <mergeCell ref="AQ40:AV40"/>
    <mergeCell ref="AW40:BD40"/>
    <mergeCell ref="BE40:BJ40"/>
    <mergeCell ref="BK40:BR40"/>
    <mergeCell ref="AY41:BC41"/>
    <mergeCell ref="BE41:BI41"/>
    <mergeCell ref="BK41:BQ41"/>
    <mergeCell ref="AW41:AX41"/>
    <mergeCell ref="W41:AB41"/>
    <mergeCell ref="AE41:AH41"/>
    <mergeCell ref="AI41:AJ41"/>
    <mergeCell ref="AK41:AO41"/>
    <mergeCell ref="AQ41:AU41"/>
    <mergeCell ref="AI42:AJ43"/>
    <mergeCell ref="AK42:AO43"/>
    <mergeCell ref="AP42:AP43"/>
    <mergeCell ref="AQ42:AU43"/>
    <mergeCell ref="F42:AC43"/>
    <mergeCell ref="BR42:BR43"/>
    <mergeCell ref="B44:D44"/>
    <mergeCell ref="E44:K44"/>
    <mergeCell ref="L44:N44"/>
    <mergeCell ref="O44:V44"/>
    <mergeCell ref="W44:AC44"/>
    <mergeCell ref="AE44:AH44"/>
    <mergeCell ref="AI44:AJ44"/>
    <mergeCell ref="AK44:AO44"/>
    <mergeCell ref="AQ44:AU44"/>
    <mergeCell ref="AW42:AX43"/>
    <mergeCell ref="AY42:BC43"/>
    <mergeCell ref="BD42:BD43"/>
    <mergeCell ref="BE42:BI43"/>
    <mergeCell ref="BJ42:BJ43"/>
    <mergeCell ref="BK42:BQ43"/>
    <mergeCell ref="AE42:AH43"/>
    <mergeCell ref="AV42:AV43"/>
    <mergeCell ref="BM44:BQ44"/>
    <mergeCell ref="B42:E43"/>
    <mergeCell ref="B45:D45"/>
    <mergeCell ref="E45:K45"/>
    <mergeCell ref="L45:N45"/>
    <mergeCell ref="O45:P45"/>
    <mergeCell ref="Q45:R45"/>
    <mergeCell ref="S45:T45"/>
    <mergeCell ref="AW45:BD45"/>
    <mergeCell ref="BE45:BJ45"/>
    <mergeCell ref="BK45:BL45"/>
    <mergeCell ref="BM45:BQ45"/>
    <mergeCell ref="AI45:AJ45"/>
    <mergeCell ref="AK45:AO45"/>
    <mergeCell ref="AQ45:AU45"/>
    <mergeCell ref="U45:V45"/>
    <mergeCell ref="W45:AB45"/>
    <mergeCell ref="AE45:AH45"/>
    <mergeCell ref="AW44:BD44"/>
    <mergeCell ref="BE44:BJ44"/>
    <mergeCell ref="BK44:BL44"/>
    <mergeCell ref="BM46:BQ47"/>
    <mergeCell ref="BR46:BR47"/>
    <mergeCell ref="B48:D48"/>
    <mergeCell ref="E48:K48"/>
    <mergeCell ref="L48:N48"/>
    <mergeCell ref="O48:V48"/>
    <mergeCell ref="W48:AC48"/>
    <mergeCell ref="AE46:AJ47"/>
    <mergeCell ref="AK46:AO47"/>
    <mergeCell ref="AP46:AP47"/>
    <mergeCell ref="AQ46:AU47"/>
    <mergeCell ref="AV46:AV47"/>
    <mergeCell ref="BM48:BQ48"/>
    <mergeCell ref="AE48:AJ48"/>
    <mergeCell ref="B46:E47"/>
    <mergeCell ref="AW46:BD47"/>
    <mergeCell ref="BE46:BJ47"/>
    <mergeCell ref="BK46:BL47"/>
    <mergeCell ref="AK48:AO48"/>
    <mergeCell ref="AQ48:AU48"/>
    <mergeCell ref="AW48:BD48"/>
    <mergeCell ref="BE48:BJ48"/>
    <mergeCell ref="BK48:BL48"/>
    <mergeCell ref="F46:AC47"/>
    <mergeCell ref="B50:E51"/>
    <mergeCell ref="BF49:BG49"/>
    <mergeCell ref="BH49:BJ49"/>
    <mergeCell ref="BK49:BL49"/>
    <mergeCell ref="BM49:BN49"/>
    <mergeCell ref="BO49:BP49"/>
    <mergeCell ref="B49:D49"/>
    <mergeCell ref="E49:K49"/>
    <mergeCell ref="L49:N49"/>
    <mergeCell ref="O49:P49"/>
    <mergeCell ref="Q49:R49"/>
    <mergeCell ref="S49:T49"/>
    <mergeCell ref="U49:V49"/>
    <mergeCell ref="W49:AB49"/>
    <mergeCell ref="AG49:AU49"/>
    <mergeCell ref="BA49:BE49"/>
    <mergeCell ref="AV49:AZ49"/>
    <mergeCell ref="AV53:AZ53"/>
    <mergeCell ref="BB53:BC53"/>
    <mergeCell ref="AV52:BA52"/>
    <mergeCell ref="BB52:BI52"/>
    <mergeCell ref="U53:V53"/>
    <mergeCell ref="W53:AB53"/>
    <mergeCell ref="AJ53:AN53"/>
    <mergeCell ref="F50:AC51"/>
    <mergeCell ref="BQ49:BR49"/>
    <mergeCell ref="AE49:AF49"/>
    <mergeCell ref="AP53:AT53"/>
    <mergeCell ref="AE54:AI56"/>
    <mergeCell ref="AJ54:AO55"/>
    <mergeCell ref="B53:D53"/>
    <mergeCell ref="E53:K53"/>
    <mergeCell ref="L53:N53"/>
    <mergeCell ref="O53:P53"/>
    <mergeCell ref="Q53:R53"/>
    <mergeCell ref="S53:T53"/>
    <mergeCell ref="AE52:AI53"/>
    <mergeCell ref="AJ52:AO52"/>
    <mergeCell ref="B54:E55"/>
    <mergeCell ref="F54:AC55"/>
    <mergeCell ref="B52:D52"/>
    <mergeCell ref="E52:K52"/>
    <mergeCell ref="L52:N52"/>
    <mergeCell ref="O52:V52"/>
    <mergeCell ref="W52:AC52"/>
    <mergeCell ref="AJ56:AN56"/>
    <mergeCell ref="AP56:AT56"/>
    <mergeCell ref="AV56:AZ56"/>
    <mergeCell ref="BA56:BD56"/>
    <mergeCell ref="BF56:BI56"/>
    <mergeCell ref="BK56:BL56"/>
    <mergeCell ref="BM56:BQ56"/>
    <mergeCell ref="AP54:AU55"/>
    <mergeCell ref="AV54:AZ55"/>
    <mergeCell ref="BA54:BE55"/>
    <mergeCell ref="DE67:DF67"/>
    <mergeCell ref="CB68:CC68"/>
    <mergeCell ref="CD68:CE68"/>
    <mergeCell ref="CI68:CJ68"/>
    <mergeCell ref="CK68:CL68"/>
    <mergeCell ref="CP68:CQ68"/>
    <mergeCell ref="CR68:CS68"/>
    <mergeCell ref="CT68:CU68"/>
    <mergeCell ref="DA68:DB68"/>
    <mergeCell ref="DC68:DD68"/>
    <mergeCell ref="CP67:CQ67"/>
    <mergeCell ref="CR67:CS67"/>
    <mergeCell ref="CT67:CU67"/>
    <mergeCell ref="CY67:CZ68"/>
    <mergeCell ref="DA67:DB67"/>
    <mergeCell ref="DC67:DD67"/>
    <mergeCell ref="CB67:CC67"/>
    <mergeCell ref="CD67:CE67"/>
    <mergeCell ref="CG67:CH68"/>
    <mergeCell ref="CI67:CJ67"/>
    <mergeCell ref="CK67:CL67"/>
    <mergeCell ref="CN67:CO68"/>
    <mergeCell ref="B58:AU61"/>
    <mergeCell ref="AP20:AT20"/>
    <mergeCell ref="BN21:BQ21"/>
    <mergeCell ref="BN20:BQ20"/>
    <mergeCell ref="BN25:BQ25"/>
    <mergeCell ref="BN26:BQ26"/>
    <mergeCell ref="DE68:DF68"/>
    <mergeCell ref="BZ69:CA69"/>
    <mergeCell ref="CG69:CH69"/>
    <mergeCell ref="CN69:CO69"/>
    <mergeCell ref="CY69:CZ69"/>
    <mergeCell ref="AV58:AX59"/>
    <mergeCell ref="AY58:BR59"/>
    <mergeCell ref="AV60:AX61"/>
    <mergeCell ref="AY60:BR61"/>
    <mergeCell ref="BZ67:CA68"/>
    <mergeCell ref="BF54:BJ55"/>
    <mergeCell ref="BK54:BR55"/>
    <mergeCell ref="AP52:AU52"/>
    <mergeCell ref="BJ52:BR52"/>
    <mergeCell ref="BD53:BH53"/>
    <mergeCell ref="BJ53:BK53"/>
    <mergeCell ref="BL53:BQ53"/>
    <mergeCell ref="AE50:BR51"/>
  </mergeCells>
  <phoneticPr fontId="1"/>
  <dataValidations xWindow="832" yWindow="680" count="28">
    <dataValidation type="list" allowBlank="1" showInputMessage="1" showErrorMessage="1" prompt="どの事業の専従者か選択してください。" sqref="B45:D45 B41:D41 B49:D49 B53:D53">
      <formula1>$BW$40:$BW$42</formula1>
    </dataValidation>
    <dataValidation type="list" allowBlank="1" showInputMessage="1" showErrorMessage="1" sqref="O41:P41 O45:P45 O49:P49 O53:P53">
      <formula1>$BY$40:$BY$43</formula1>
    </dataValidation>
    <dataValidation type="list" allowBlank="1" showInputMessage="1" showErrorMessage="1" sqref="L41:N41 L45:N45 L49:N49 L53:N53">
      <formula1>$BX$40:$BX$54</formula1>
    </dataValidation>
    <dataValidation type="whole" operator="greaterThanOrEqual" allowBlank="1" showInputMessage="1" showErrorMessage="1" sqref="E5:J17 P5:U17 L18:AB18 BJ5:BP6 AU8:AZ9 BJ10:BP10 AQ13:AW15 BJ12:BP15 AK41:AO48 AQ41:AU48 W24:AB25 W27:AB30 AJ36:AO38 AQ36:AV38 AJ56:AN56 AP53:AT53 AJ53:AN53 AV53:AZ53">
      <formula1>1</formula1>
    </dataValidation>
    <dataValidation type="whole" allowBlank="1" showInputMessage="1" showErrorMessage="1" sqref="U53:V53 U41:V41 U49:V49 U45:V45 L5:N6 L8:N17">
      <formula1>1</formula1>
      <formula2>31</formula2>
    </dataValidation>
    <dataValidation type="whole" allowBlank="1" showInputMessage="1" showErrorMessage="1" sqref="AP56:AT56">
      <formula1>1</formula1>
      <formula2>99</formula2>
    </dataValidation>
    <dataValidation type="whole" allowBlank="1" showInputMessage="1" showErrorMessage="1" sqref="BE8:BF9 AV5:AX6 S41:T41 S49:T49 S45:T45 S53:T53">
      <formula1>1</formula1>
      <formula2>12</formula2>
    </dataValidation>
    <dataValidation type="whole" allowBlank="1" showInputMessage="1" showErrorMessage="1" sqref="BK25:BL26 BA25:BB26 BK20:BL21 BA20:BB21">
      <formula1>1</formula1>
      <formula2>100</formula2>
    </dataValidation>
    <dataValidation type="whole" allowBlank="1" showInputMessage="1" showErrorMessage="1" prompt="平成元年１月１日より平成１９年３月３１日以前に取得" sqref="AN25:AO26">
      <formula1>1</formula1>
      <formula2>12</formula2>
    </dataValidation>
    <dataValidation type="whole" allowBlank="1" showInputMessage="1" showErrorMessage="1" prompt="平成１９年４月１日以後に取得" sqref="AN20:AN21 AO21">
      <formula1>1</formula1>
      <formula2>12</formula2>
    </dataValidation>
    <dataValidation type="whole" allowBlank="1" showInputMessage="1" showErrorMessage="1" prompt="平成元年１月１日より平成１９年３月３１日以前に取得" sqref="AL25:AM26">
      <formula1>1</formula1>
      <formula2>19</formula2>
    </dataValidation>
    <dataValidation type="list" allowBlank="1" showInputMessage="1" showErrorMessage="1" prompt="収用された場合は、&quot;収用&quot;を選択してください。" sqref="BB53:BC53">
      <formula1>"収用"</formula1>
    </dataValidation>
    <dataValidation type="whole" allowBlank="1" showInputMessage="1" showErrorMessage="1" prompt="・33条の4第1項　収用交換等（長期譲渡）_x000a_・33条の4第2項　収用交換等（短期譲渡）_x000a_・34条　　第1項　特定土地区画整理事業等のための譲渡_x000a_・34条の2第1項　特例住宅地造成事業等のための譲渡_x000a_・34条の3第2項　農地保有の合理化等のための譲渡_x000a_・35条　　第1項　居住用財産の譲渡_x000a_・35条の2第1項　特定の土地等の譲渡_x000a_・35条の3第1項　低未利用土地等の譲渡（長期譲渡）_x000a_" sqref="BK49:BL49">
      <formula1>2</formula1>
      <formula2>4</formula2>
    </dataValidation>
    <dataValidation type="whole" allowBlank="1" showInputMessage="1" showErrorMessage="1" prompt="・33条の4第1項　収用交換等（長期譲渡）_x000a_・33条の4第2項　収用交換等（短期譲渡）_x000a_・34条　　第1項　特定土地区画整理事業等のための譲渡_x000a_・34条の2第1項　特例住宅地造成事業等のための譲渡_x000a_・34条の3第2項　農地保有の合理化等のための譲渡_x000a_・35条　　第1項　居住用財産の譲渡_x000a_・35条の2第1項　特定の土地等の譲渡_x000a_・35条の3第1項　低未利用土地等の譲渡（長期譲渡）_x000a_" sqref="BF49:BG49">
      <formula1>33</formula1>
      <formula2>35</formula2>
    </dataValidation>
    <dataValidation type="whole" allowBlank="1" showInputMessage="1" showErrorMessage="1" prompt="・33条の4第1項　収用交換等（長期譲渡）_x000a_・33条の4第2項　収用交換等（短期譲渡）_x000a_・34条　　第1項　特定土地区画整理事業等のための譲渡_x000a_・34条の2第1項　特例住宅地造成事業等のための譲渡_x000a_・34条の3第2項　農地保有の合理化等のための譲渡_x000a_・35条　　第1項　居住用財産の譲渡_x000a_・35条の2第1項　特定の土地等の譲渡_x000a_・35条の3第1項　低未利用土地等の譲渡（長期譲渡）_x000a_" sqref="BO49:BP49">
      <formula1>1</formula1>
      <formula2>2</formula2>
    </dataValidation>
    <dataValidation type="list" allowBlank="1" showInputMessage="1" showErrorMessage="1" prompt="障害者になったことに直接基因して退職した場合_x000a_…&quot;障害&quot;を選択_x000a_それ以外の場合_x000a_…&quot;普通&quot;を選択" sqref="AV56:AZ56">
      <formula1>"普通,障害"</formula1>
    </dataValidation>
    <dataValidation type="list" allowBlank="1" showInputMessage="1" showErrorMessage="1" errorTitle="自分で納付を選択しています。" error="特別徴収と普通徴収を_x000a_両方選択することは_x000a_できません。" promptTitle="給与以外(事業所得や不動産所得など)に係る市県民税について" prompt="給与から一緒に差引きできる方は&quot;○&quot;を選んでください。" sqref="AV58:AX59">
      <formula1>"○"</formula1>
    </dataValidation>
    <dataValidation type="list" allowBlank="1" showInputMessage="1" showErrorMessage="1" promptTitle="給与以外(事業所得や不動産所得など)に係る市県民税について" prompt="給与から一緒に差引きできない方は&quot;○&quot;を選んでください。" sqref="AV60:AX61">
      <formula1>"○"</formula1>
    </dataValidation>
    <dataValidation type="list" allowBlank="1" showInputMessage="1" showErrorMessage="1" prompt="特例が適用される場合は、&quot;適用&quot;を選択し、条文を入力してください。" sqref="AI41:AJ43">
      <formula1>"適用"</formula1>
    </dataValidation>
    <dataValidation type="whole" allowBlank="1" showInputMessage="1" showErrorMessage="1" promptTitle="専従者控除の求め方" prompt="①配偶者              860,000円_x000a_   それ以外の方1人  500,000円_x000a__x000a_②(事業所得+不動産所得+山林_x000a_   所得)÷(事業専従者の人数+1)_x000a__x000a_上記①、②のどちらか少ないほうの額を入力してください。" sqref="W41:AB41 W45:AB45 W49:AB49 W53:AB53">
      <formula1>1</formula1>
      <formula2>860000</formula2>
    </dataValidation>
    <dataValidation type="whole" allowBlank="1" showInputMessage="1" showErrorMessage="1" sqref="L7:N7">
      <formula1>1</formula1>
      <formula2>28</formula2>
    </dataValidation>
    <dataValidation type="textLength" errorStyle="warning" operator="equal" allowBlank="1" showInputMessage="1" showErrorMessage="1" errorTitle="無効" error="12桁で入力して下さい。" sqref="F42:AC43 F46:AC47 F50:AC51 F54:AC55">
      <formula1>12</formula1>
    </dataValidation>
    <dataValidation type="list" allowBlank="1" showInputMessage="1" showErrorMessage="1" sqref="AE49:AF49">
      <formula1>"○"</formula1>
    </dataValidation>
    <dataValidation type="whole" allowBlank="1" showInputMessage="1" showErrorMessage="1" sqref="Q41:R41 Q45:R45 Q49:R49 Q53:R53 AR5:AT6">
      <formula1>1</formula1>
      <formula2>64</formula2>
    </dataValidation>
    <dataValidation type="list" allowBlank="1" showInputMessage="1" showErrorMessage="1" sqref="AJ25:AK26">
      <formula1>"平成"</formula1>
    </dataValidation>
    <dataValidation type="list" allowBlank="1" showInputMessage="1" showErrorMessage="1" sqref="AJ20:AK21">
      <formula1>$CA$40:$CB$40</formula1>
    </dataValidation>
    <dataValidation type="list" allowBlank="1" showDropDown="1" showInputMessage="1" showErrorMessage="1" sqref="AL20:AM20">
      <formula1>INDIRECT($AJ$20)</formula1>
    </dataValidation>
    <dataValidation type="list" allowBlank="1" showDropDown="1" showInputMessage="1" showErrorMessage="1" sqref="AL21:AM21">
      <formula1>INDIRECT($AJ$21)</formula1>
    </dataValidation>
  </dataValidations>
  <pageMargins left="7.874015748031496E-2" right="0.51181102362204722" top="0.31496062992125984" bottom="0.19685039370078741" header="0.31496062992125984" footer="0.31496062992125984"/>
  <pageSetup paperSize="9" scale="96" orientation="portrait" r:id="rId1"/>
  <rowBreaks count="1" manualBreakCount="1">
    <brk id="2" max="72" man="1"/>
  </rowBreaks>
  <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N306"/>
  <sheetViews>
    <sheetView showGridLines="0" showZeros="0" zoomScale="115" zoomScaleNormal="115" zoomScaleSheetLayoutView="120" zoomScalePageLayoutView="120" workbookViewId="0">
      <selection activeCell="M9" sqref="M9:R11"/>
    </sheetView>
  </sheetViews>
  <sheetFormatPr defaultRowHeight="16.5" customHeight="1" outlineLevelCol="1" x14ac:dyDescent="0.15"/>
  <cols>
    <col min="1" max="1" width="3.75" style="66" customWidth="1"/>
    <col min="2" max="8" width="1.375" style="66" customWidth="1"/>
    <col min="9" max="9" width="2.875" style="66" customWidth="1"/>
    <col min="10" max="10" width="1.375" style="66" customWidth="1"/>
    <col min="11" max="11" width="2.875" style="66" customWidth="1"/>
    <col min="12" max="55" width="1.375" style="66" customWidth="1"/>
    <col min="56" max="56" width="1.25" style="66" customWidth="1"/>
    <col min="57" max="57" width="1.375" style="66" customWidth="1"/>
    <col min="58" max="58" width="1.25" style="66" customWidth="1"/>
    <col min="59" max="70" width="1.375" style="66" customWidth="1"/>
    <col min="71" max="71" width="3.75" style="66" hidden="1" customWidth="1" outlineLevel="1"/>
    <col min="72" max="72" width="11.625" style="65" hidden="1" customWidth="1" outlineLevel="1"/>
    <col min="73" max="74" width="7.5" style="65" hidden="1" customWidth="1" outlineLevel="1"/>
    <col min="75" max="75" width="5" style="65" hidden="1" customWidth="1" outlineLevel="1"/>
    <col min="76" max="77" width="9" style="18" hidden="1" customWidth="1" outlineLevel="1"/>
    <col min="78" max="79" width="9.625" style="18" hidden="1" customWidth="1" outlineLevel="1"/>
    <col min="80" max="80" width="5" style="18" hidden="1" customWidth="1" outlineLevel="1"/>
    <col min="81" max="81" width="10.125" style="18" hidden="1" customWidth="1" outlineLevel="1"/>
    <col min="82" max="82" width="5.625" style="66" hidden="1" customWidth="1" outlineLevel="1"/>
    <col min="83" max="86" width="9.625" style="18" hidden="1" customWidth="1" outlineLevel="1"/>
    <col min="87" max="87" width="3.625" style="18" hidden="1" customWidth="1" outlineLevel="1"/>
    <col min="88" max="88" width="9.625" style="18" hidden="1" customWidth="1" outlineLevel="1"/>
    <col min="89" max="89" width="5.875" style="66" hidden="1" customWidth="1" outlineLevel="1"/>
    <col min="90" max="91" width="9.625" style="18" hidden="1" customWidth="1" outlineLevel="1"/>
    <col min="92" max="93" width="9.625" style="19" hidden="1" customWidth="1" outlineLevel="1"/>
    <col min="94" max="94" width="3.625" style="19" hidden="1" customWidth="1" outlineLevel="1"/>
    <col min="95" max="95" width="9.625" style="19" hidden="1" customWidth="1" outlineLevel="1"/>
    <col min="96" max="96" width="6.5" style="113" hidden="1" customWidth="1" outlineLevel="1" collapsed="1"/>
    <col min="97" max="98" width="10.375" style="19" hidden="1" customWidth="1" outlineLevel="1"/>
    <col min="99" max="100" width="9.5" style="19" hidden="1" customWidth="1" outlineLevel="1"/>
    <col min="101" max="101" width="3.625" style="19" hidden="1" customWidth="1" outlineLevel="1"/>
    <col min="102" max="102" width="9.5" style="19" hidden="1" customWidth="1" outlineLevel="1"/>
    <col min="103" max="103" width="10.625" style="19" hidden="1" customWidth="1" outlineLevel="1" collapsed="1"/>
    <col min="104" max="104" width="9.5" style="19" hidden="1" customWidth="1" outlineLevel="1"/>
    <col min="105" max="105" width="11.625" style="19" hidden="1" customWidth="1" outlineLevel="1"/>
    <col min="106" max="106" width="13" style="19" hidden="1" customWidth="1" outlineLevel="1"/>
    <col min="107" max="107" width="6.25" style="19" hidden="1" customWidth="1" outlineLevel="1"/>
    <col min="108" max="108" width="9.625" style="19" hidden="1" customWidth="1" outlineLevel="1" collapsed="1"/>
    <col min="109" max="109" width="9.625" style="18" hidden="1" customWidth="1" outlineLevel="1"/>
    <col min="110" max="111" width="9.5" style="18" hidden="1" customWidth="1" outlineLevel="1"/>
    <col min="112" max="112" width="5.125" style="18" hidden="1" customWidth="1" outlineLevel="1"/>
    <col min="113" max="113" width="11.75" style="18" hidden="1" customWidth="1" outlineLevel="1"/>
    <col min="114" max="114" width="9.5" style="18" hidden="1" customWidth="1" outlineLevel="1"/>
    <col min="115" max="115" width="9.5" style="65" hidden="1" customWidth="1" outlineLevel="1"/>
    <col min="116" max="116" width="10.25" style="65" hidden="1" customWidth="1" outlineLevel="1"/>
    <col min="117" max="117" width="11.875" style="65" hidden="1" customWidth="1" outlineLevel="1"/>
    <col min="118" max="118" width="9.5" style="65" hidden="1" customWidth="1" outlineLevel="1"/>
    <col min="119" max="119" width="9.625" style="66" hidden="1" customWidth="1" outlineLevel="1" collapsed="1"/>
    <col min="120" max="120" width="9.625" style="66" hidden="1" customWidth="1" outlineLevel="1"/>
    <col min="121" max="122" width="9" style="66" hidden="1" customWidth="1" outlineLevel="1"/>
    <col min="123" max="123" width="5.125" style="66" hidden="1" customWidth="1" outlineLevel="1"/>
    <col min="124" max="126" width="9" style="66" hidden="1" customWidth="1" outlineLevel="1"/>
    <col min="127" max="127" width="11.125" style="66" hidden="1" customWidth="1" outlineLevel="1"/>
    <col min="128" max="128" width="11.375" style="66" hidden="1" customWidth="1" outlineLevel="1"/>
    <col min="129" max="129" width="9" style="66" hidden="1" customWidth="1" outlineLevel="1"/>
    <col min="130" max="130" width="9" style="66" collapsed="1"/>
    <col min="131" max="248" width="9" style="66"/>
    <col min="249" max="16384" width="9" style="66" outlineLevel="1"/>
  </cols>
  <sheetData>
    <row r="1" spans="1:118" s="65" customFormat="1" ht="18.75" customHeight="1" x14ac:dyDescent="0.15">
      <c r="A1" s="33"/>
      <c r="B1" s="1452" t="s">
        <v>343</v>
      </c>
      <c r="C1" s="1452"/>
      <c r="D1" s="1452"/>
      <c r="E1" s="1452"/>
      <c r="F1" s="1452"/>
      <c r="G1" s="1452"/>
      <c r="H1" s="1452"/>
      <c r="I1" s="1452"/>
      <c r="J1" s="1452"/>
      <c r="K1" s="1452"/>
      <c r="L1" s="1452"/>
      <c r="M1" s="1452"/>
      <c r="N1" s="1452"/>
      <c r="O1" s="1452"/>
      <c r="P1" s="1452"/>
      <c r="Q1" s="1452"/>
      <c r="R1" s="1452"/>
      <c r="S1" s="1452"/>
      <c r="T1" s="1452"/>
      <c r="U1" s="1452"/>
      <c r="V1" s="1452"/>
      <c r="W1" s="1452"/>
      <c r="X1" s="1452"/>
      <c r="Y1" s="1452"/>
      <c r="Z1" s="1452"/>
      <c r="AA1" s="1452"/>
      <c r="AB1" s="1452"/>
      <c r="AC1" s="1452"/>
      <c r="AD1" s="1452"/>
      <c r="AE1" s="1452"/>
      <c r="AF1" s="1452"/>
      <c r="AG1" s="1452"/>
      <c r="AH1" s="1452"/>
      <c r="AI1" s="1452"/>
      <c r="AJ1" s="1452"/>
      <c r="AK1" s="1452"/>
      <c r="AL1" s="1452"/>
      <c r="AM1" s="1452"/>
      <c r="AN1" s="1452"/>
      <c r="AO1" s="1452"/>
      <c r="AP1" s="1452"/>
      <c r="AQ1" s="1452"/>
      <c r="AR1" s="1452"/>
      <c r="AS1" s="1452"/>
      <c r="AT1" s="1452"/>
      <c r="AU1" s="1452"/>
      <c r="AV1" s="1452"/>
      <c r="AW1" s="1452"/>
      <c r="AX1" s="1452"/>
      <c r="AY1" s="1452"/>
      <c r="AZ1" s="1452"/>
      <c r="BA1" s="1452"/>
      <c r="BB1" s="1452"/>
      <c r="BC1" s="1452"/>
      <c r="BD1" s="1452"/>
      <c r="BE1" s="1452"/>
      <c r="BF1" s="1452"/>
      <c r="BG1" s="1452"/>
      <c r="BH1" s="1452"/>
      <c r="BI1" s="1452"/>
      <c r="BJ1" s="1452"/>
      <c r="BK1" s="1452"/>
      <c r="BL1" s="1452"/>
      <c r="BM1" s="1452"/>
      <c r="BN1" s="1452"/>
      <c r="BO1" s="1452"/>
      <c r="BP1" s="1452"/>
      <c r="BQ1" s="1452"/>
      <c r="BR1" s="1452"/>
      <c r="BS1" s="33"/>
      <c r="BT1" s="17"/>
      <c r="BU1" s="18" t="s">
        <v>360</v>
      </c>
      <c r="BV1" s="17"/>
      <c r="BW1" s="17"/>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9"/>
      <c r="CZ1" s="18"/>
      <c r="DA1" s="18"/>
      <c r="DB1" s="18"/>
      <c r="DC1" s="18"/>
      <c r="DD1" s="19"/>
      <c r="DE1" s="18"/>
      <c r="DF1" s="18"/>
      <c r="DG1" s="18"/>
      <c r="DH1" s="18"/>
      <c r="DI1" s="18"/>
      <c r="DJ1" s="18"/>
    </row>
    <row r="2" spans="1:118" ht="18.75" customHeight="1" x14ac:dyDescent="0.15">
      <c r="BT2" s="17"/>
      <c r="BU2" s="18" t="s">
        <v>361</v>
      </c>
      <c r="BV2" s="17"/>
      <c r="BW2" s="17"/>
      <c r="CN2" s="18"/>
      <c r="CO2" s="18"/>
      <c r="CP2" s="18"/>
      <c r="CQ2" s="18"/>
      <c r="CR2" s="66"/>
      <c r="CS2" s="18"/>
      <c r="CT2" s="18"/>
      <c r="CU2" s="18"/>
      <c r="CV2" s="18"/>
      <c r="CW2" s="18"/>
      <c r="CX2" s="18"/>
      <c r="CZ2" s="18"/>
      <c r="DA2" s="18"/>
      <c r="DB2" s="18"/>
      <c r="DC2" s="18"/>
      <c r="DK2" s="66"/>
      <c r="DL2" s="66"/>
      <c r="DM2" s="66"/>
      <c r="DN2" s="66"/>
    </row>
    <row r="3" spans="1:118" ht="6" customHeight="1" x14ac:dyDescent="0.15">
      <c r="B3" s="1453" t="s">
        <v>50</v>
      </c>
      <c r="C3" s="1453"/>
      <c r="D3" s="1453"/>
      <c r="E3" s="1453"/>
      <c r="F3" s="1453"/>
      <c r="G3" s="1453"/>
      <c r="H3" s="1453"/>
      <c r="I3" s="1453"/>
      <c r="J3" s="1453"/>
      <c r="K3" s="1453"/>
      <c r="L3" s="1453"/>
      <c r="M3" s="1453"/>
      <c r="N3" s="1453"/>
      <c r="O3" s="59"/>
      <c r="P3" s="59"/>
      <c r="Q3" s="59"/>
      <c r="R3" s="1455" t="s">
        <v>275</v>
      </c>
      <c r="S3" s="1455"/>
      <c r="T3" s="1455"/>
      <c r="U3" s="1455"/>
      <c r="V3" s="1455"/>
      <c r="W3" s="1455"/>
      <c r="X3" s="1455"/>
      <c r="Y3" s="1455"/>
      <c r="Z3" s="1455"/>
      <c r="AA3" s="1455"/>
      <c r="AB3" s="1455"/>
      <c r="AC3" s="1455"/>
      <c r="AD3" s="1455"/>
      <c r="AE3" s="1455"/>
      <c r="AF3" s="1455"/>
      <c r="AG3" s="1455"/>
      <c r="AH3" s="1455"/>
      <c r="AI3" s="1455"/>
      <c r="AJ3" s="1455"/>
      <c r="AL3" s="917" t="s">
        <v>54</v>
      </c>
      <c r="AM3" s="917"/>
      <c r="AN3" s="917"/>
      <c r="AO3" s="917"/>
      <c r="AP3" s="917"/>
      <c r="AQ3" s="917"/>
      <c r="AR3" s="917"/>
      <c r="AS3" s="917"/>
      <c r="AT3" s="917"/>
      <c r="AU3" s="917"/>
      <c r="AV3" s="917"/>
      <c r="AW3" s="917"/>
      <c r="AX3" s="917"/>
      <c r="AY3" s="917"/>
      <c r="AZ3" s="917"/>
      <c r="BA3" s="917"/>
      <c r="BB3" s="917"/>
      <c r="BC3" s="917"/>
      <c r="BD3" s="917"/>
      <c r="BE3" s="917"/>
      <c r="BF3" s="917"/>
      <c r="BG3" s="917"/>
      <c r="BH3" s="917"/>
      <c r="BI3" s="917"/>
      <c r="BJ3" s="917"/>
      <c r="BK3" s="917"/>
      <c r="BL3" s="917"/>
      <c r="BM3" s="917"/>
      <c r="BN3" s="917"/>
      <c r="BO3" s="917"/>
      <c r="BP3" s="917"/>
      <c r="BQ3" s="917"/>
      <c r="BR3" s="917"/>
      <c r="BT3" s="214"/>
      <c r="BU3" s="214"/>
      <c r="BV3" s="214"/>
      <c r="BW3" s="214"/>
      <c r="CD3" s="210"/>
      <c r="CK3" s="210"/>
      <c r="CN3" s="18"/>
      <c r="CO3" s="18"/>
      <c r="CP3" s="18"/>
      <c r="CQ3" s="18"/>
      <c r="CR3" s="210"/>
      <c r="CS3" s="18"/>
      <c r="CT3" s="18"/>
      <c r="CU3" s="18"/>
      <c r="CV3" s="18"/>
      <c r="CW3" s="18"/>
      <c r="CX3" s="18"/>
      <c r="CZ3" s="18"/>
      <c r="DA3" s="18"/>
      <c r="DB3" s="18"/>
      <c r="DC3" s="18"/>
      <c r="DK3" s="210"/>
      <c r="DL3" s="210"/>
      <c r="DM3" s="210"/>
      <c r="DN3" s="210"/>
    </row>
    <row r="4" spans="1:118" ht="6" customHeight="1" x14ac:dyDescent="0.15">
      <c r="B4" s="1453"/>
      <c r="C4" s="1453"/>
      <c r="D4" s="1453"/>
      <c r="E4" s="1453"/>
      <c r="F4" s="1453"/>
      <c r="G4" s="1453"/>
      <c r="H4" s="1453"/>
      <c r="I4" s="1453"/>
      <c r="J4" s="1453"/>
      <c r="K4" s="1453"/>
      <c r="L4" s="1453"/>
      <c r="M4" s="1453"/>
      <c r="N4" s="1453"/>
      <c r="O4" s="59"/>
      <c r="P4" s="59"/>
      <c r="Q4" s="59"/>
      <c r="R4" s="1455"/>
      <c r="S4" s="1455"/>
      <c r="T4" s="1455"/>
      <c r="U4" s="1455"/>
      <c r="V4" s="1455"/>
      <c r="W4" s="1455"/>
      <c r="X4" s="1455"/>
      <c r="Y4" s="1455"/>
      <c r="Z4" s="1455"/>
      <c r="AA4" s="1455"/>
      <c r="AB4" s="1455"/>
      <c r="AC4" s="1455"/>
      <c r="AD4" s="1455"/>
      <c r="AE4" s="1455"/>
      <c r="AF4" s="1455"/>
      <c r="AG4" s="1455"/>
      <c r="AH4" s="1455"/>
      <c r="AI4" s="1455"/>
      <c r="AJ4" s="1455"/>
      <c r="AL4" s="917"/>
      <c r="AM4" s="917"/>
      <c r="AN4" s="917"/>
      <c r="AO4" s="917"/>
      <c r="AP4" s="917"/>
      <c r="AQ4" s="917"/>
      <c r="AR4" s="917"/>
      <c r="AS4" s="917"/>
      <c r="AT4" s="917"/>
      <c r="AU4" s="917"/>
      <c r="AV4" s="917"/>
      <c r="AW4" s="917"/>
      <c r="AX4" s="917"/>
      <c r="AY4" s="917"/>
      <c r="AZ4" s="917"/>
      <c r="BA4" s="917"/>
      <c r="BB4" s="917"/>
      <c r="BC4" s="917"/>
      <c r="BD4" s="917"/>
      <c r="BE4" s="917"/>
      <c r="BF4" s="917"/>
      <c r="BG4" s="917"/>
      <c r="BH4" s="917"/>
      <c r="BI4" s="917"/>
      <c r="BJ4" s="917"/>
      <c r="BK4" s="917"/>
      <c r="BL4" s="917"/>
      <c r="BM4" s="917"/>
      <c r="BN4" s="917"/>
      <c r="BO4" s="917"/>
      <c r="BP4" s="917"/>
      <c r="BQ4" s="917"/>
      <c r="BR4" s="917"/>
      <c r="BT4" s="214"/>
      <c r="BU4" s="214"/>
      <c r="BV4" s="215"/>
      <c r="BW4" s="214"/>
      <c r="CD4" s="210"/>
      <c r="CK4" s="210"/>
      <c r="CN4" s="18"/>
      <c r="CO4" s="18"/>
      <c r="CP4" s="18"/>
      <c r="CQ4" s="18"/>
      <c r="CR4" s="210"/>
      <c r="CS4" s="18"/>
      <c r="CT4" s="18"/>
      <c r="CU4" s="18"/>
      <c r="CV4" s="18"/>
      <c r="CW4" s="18"/>
      <c r="CX4" s="18"/>
      <c r="CZ4" s="18"/>
      <c r="DA4" s="18"/>
      <c r="DB4" s="18"/>
      <c r="DC4" s="18"/>
      <c r="DK4" s="210"/>
      <c r="DL4" s="210"/>
      <c r="DM4" s="210"/>
      <c r="DN4" s="210"/>
    </row>
    <row r="5" spans="1:118" ht="6" customHeight="1" thickBot="1" x14ac:dyDescent="0.2">
      <c r="B5" s="1454"/>
      <c r="C5" s="1454"/>
      <c r="D5" s="1454"/>
      <c r="E5" s="1454"/>
      <c r="F5" s="1454"/>
      <c r="G5" s="1454"/>
      <c r="H5" s="1454"/>
      <c r="I5" s="1454"/>
      <c r="J5" s="1454"/>
      <c r="K5" s="1454"/>
      <c r="L5" s="1454"/>
      <c r="M5" s="1454"/>
      <c r="N5" s="1454"/>
      <c r="O5" s="60"/>
      <c r="P5" s="60"/>
      <c r="Q5" s="60"/>
      <c r="R5" s="1456"/>
      <c r="S5" s="1456"/>
      <c r="T5" s="1456"/>
      <c r="U5" s="1456"/>
      <c r="V5" s="1456"/>
      <c r="W5" s="1456"/>
      <c r="X5" s="1456"/>
      <c r="Y5" s="1456"/>
      <c r="Z5" s="1456"/>
      <c r="AA5" s="1456"/>
      <c r="AB5" s="1456"/>
      <c r="AC5" s="1456"/>
      <c r="AD5" s="1456"/>
      <c r="AE5" s="1456"/>
      <c r="AF5" s="1456"/>
      <c r="AG5" s="1456"/>
      <c r="AH5" s="1456"/>
      <c r="AI5" s="1456"/>
      <c r="AJ5" s="1456"/>
      <c r="AL5" s="918"/>
      <c r="AM5" s="918"/>
      <c r="AN5" s="918"/>
      <c r="AO5" s="918"/>
      <c r="AP5" s="918"/>
      <c r="AQ5" s="918"/>
      <c r="AR5" s="918"/>
      <c r="AS5" s="918"/>
      <c r="AT5" s="918"/>
      <c r="AU5" s="918"/>
      <c r="AV5" s="918"/>
      <c r="AW5" s="918"/>
      <c r="AX5" s="918"/>
      <c r="AY5" s="918"/>
      <c r="AZ5" s="918"/>
      <c r="BA5" s="918"/>
      <c r="BB5" s="918"/>
      <c r="BC5" s="918"/>
      <c r="BD5" s="918"/>
      <c r="BE5" s="918"/>
      <c r="BF5" s="918"/>
      <c r="BG5" s="918"/>
      <c r="BH5" s="918"/>
      <c r="BI5" s="918"/>
      <c r="BJ5" s="918"/>
      <c r="BK5" s="918"/>
      <c r="BL5" s="918"/>
      <c r="BM5" s="918"/>
      <c r="BN5" s="918"/>
      <c r="BO5" s="918"/>
      <c r="BP5" s="918"/>
      <c r="BQ5" s="918"/>
      <c r="BR5" s="918"/>
      <c r="BT5" s="214"/>
      <c r="BU5" s="1501"/>
      <c r="BV5" s="1502"/>
      <c r="BW5" s="214"/>
      <c r="CD5" s="210"/>
      <c r="CK5" s="210"/>
      <c r="CN5" s="18"/>
      <c r="CO5" s="18"/>
      <c r="CP5" s="18"/>
      <c r="CQ5" s="18"/>
      <c r="CR5" s="210"/>
      <c r="CS5" s="18"/>
      <c r="CT5" s="18"/>
      <c r="CU5" s="18"/>
      <c r="CV5" s="18"/>
      <c r="CW5" s="18"/>
      <c r="CX5" s="18"/>
      <c r="CZ5" s="18"/>
      <c r="DA5" s="18"/>
      <c r="DB5" s="18"/>
      <c r="DC5" s="18"/>
      <c r="DK5" s="210"/>
      <c r="DL5" s="210"/>
      <c r="DM5" s="210"/>
      <c r="DN5" s="210"/>
    </row>
    <row r="6" spans="1:118" ht="6" customHeight="1" x14ac:dyDescent="0.15">
      <c r="B6" s="1503" t="s">
        <v>242</v>
      </c>
      <c r="C6" s="1504"/>
      <c r="D6" s="1505"/>
      <c r="E6" s="1112" t="s">
        <v>273</v>
      </c>
      <c r="F6" s="1112"/>
      <c r="G6" s="1112"/>
      <c r="H6" s="1112"/>
      <c r="I6" s="1112"/>
      <c r="J6" s="1112"/>
      <c r="K6" s="1112"/>
      <c r="L6" s="1112"/>
      <c r="M6" s="1112" t="s">
        <v>51</v>
      </c>
      <c r="N6" s="1112"/>
      <c r="O6" s="1112"/>
      <c r="P6" s="1112"/>
      <c r="Q6" s="1112"/>
      <c r="R6" s="1112"/>
      <c r="S6" s="1112"/>
      <c r="T6" s="1112"/>
      <c r="U6" s="1112" t="s">
        <v>276</v>
      </c>
      <c r="V6" s="1112"/>
      <c r="W6" s="1112"/>
      <c r="X6" s="1112"/>
      <c r="Y6" s="1112"/>
      <c r="Z6" s="1112"/>
      <c r="AA6" s="1112"/>
      <c r="AB6" s="1117"/>
      <c r="AC6" s="1470" t="s">
        <v>274</v>
      </c>
      <c r="AD6" s="1471"/>
      <c r="AE6" s="1472"/>
      <c r="AF6" s="1479"/>
      <c r="AG6" s="1480"/>
      <c r="AH6" s="1480"/>
      <c r="AI6" s="1480"/>
      <c r="AJ6" s="1481"/>
      <c r="AL6" s="1488" t="s">
        <v>53</v>
      </c>
      <c r="AM6" s="1489"/>
      <c r="AN6" s="1490"/>
      <c r="AO6" s="1514" t="s">
        <v>55</v>
      </c>
      <c r="AP6" s="1515"/>
      <c r="AQ6" s="1515"/>
      <c r="AR6" s="1515"/>
      <c r="AS6" s="1515"/>
      <c r="AT6" s="1515"/>
      <c r="AU6" s="1515"/>
      <c r="AV6" s="1515"/>
      <c r="AW6" s="1515"/>
      <c r="AX6" s="1515"/>
      <c r="AY6" s="1515"/>
      <c r="AZ6" s="1515"/>
      <c r="BA6" s="1515"/>
      <c r="BB6" s="1515"/>
      <c r="BC6" s="1516"/>
      <c r="BD6" s="1070"/>
      <c r="BE6" s="1071"/>
      <c r="BF6" s="1071"/>
      <c r="BG6" s="1071"/>
      <c r="BH6" s="1071"/>
      <c r="BI6" s="1071"/>
      <c r="BJ6" s="1071"/>
      <c r="BK6" s="1071"/>
      <c r="BL6" s="1071"/>
      <c r="BM6" s="1071"/>
      <c r="BN6" s="1071"/>
      <c r="BO6" s="1071"/>
      <c r="BP6" s="1071"/>
      <c r="BQ6" s="1071"/>
      <c r="BR6" s="1430" t="s">
        <v>8</v>
      </c>
      <c r="BT6" s="214"/>
      <c r="BU6" s="1501"/>
      <c r="BV6" s="1502"/>
      <c r="BW6" s="214"/>
      <c r="CD6" s="210"/>
      <c r="CK6" s="210"/>
      <c r="CN6" s="18"/>
      <c r="CO6" s="18"/>
      <c r="CP6" s="18"/>
      <c r="CQ6" s="18"/>
      <c r="CR6" s="210"/>
      <c r="CS6" s="18"/>
      <c r="CT6" s="18"/>
      <c r="CU6" s="18"/>
      <c r="CV6" s="18"/>
      <c r="CW6" s="18"/>
      <c r="CX6" s="18"/>
      <c r="CZ6" s="18"/>
      <c r="DA6" s="18"/>
      <c r="DB6" s="18"/>
      <c r="DC6" s="18"/>
      <c r="DK6" s="210"/>
      <c r="DL6" s="210"/>
      <c r="DM6" s="210"/>
      <c r="DN6" s="210"/>
    </row>
    <row r="7" spans="1:118" ht="6" customHeight="1" x14ac:dyDescent="0.15">
      <c r="B7" s="1506"/>
      <c r="C7" s="1507"/>
      <c r="D7" s="1508"/>
      <c r="E7" s="1512"/>
      <c r="F7" s="1512"/>
      <c r="G7" s="1512"/>
      <c r="H7" s="1512"/>
      <c r="I7" s="1512"/>
      <c r="J7" s="1512"/>
      <c r="K7" s="1512"/>
      <c r="L7" s="1512"/>
      <c r="M7" s="1512"/>
      <c r="N7" s="1512"/>
      <c r="O7" s="1512"/>
      <c r="P7" s="1512"/>
      <c r="Q7" s="1512"/>
      <c r="R7" s="1512"/>
      <c r="S7" s="1512"/>
      <c r="T7" s="1512"/>
      <c r="U7" s="1512"/>
      <c r="V7" s="1512"/>
      <c r="W7" s="1512"/>
      <c r="X7" s="1512"/>
      <c r="Y7" s="1512"/>
      <c r="Z7" s="1512"/>
      <c r="AA7" s="1512"/>
      <c r="AB7" s="1513"/>
      <c r="AC7" s="1473"/>
      <c r="AD7" s="1474"/>
      <c r="AE7" s="1475"/>
      <c r="AF7" s="1482"/>
      <c r="AG7" s="1483"/>
      <c r="AH7" s="1483"/>
      <c r="AI7" s="1483"/>
      <c r="AJ7" s="1484"/>
      <c r="AL7" s="1491"/>
      <c r="AM7" s="1492"/>
      <c r="AN7" s="1493"/>
      <c r="AO7" s="1517"/>
      <c r="AP7" s="1518"/>
      <c r="AQ7" s="1518"/>
      <c r="AR7" s="1518"/>
      <c r="AS7" s="1518"/>
      <c r="AT7" s="1518"/>
      <c r="AU7" s="1518"/>
      <c r="AV7" s="1518"/>
      <c r="AW7" s="1518"/>
      <c r="AX7" s="1518"/>
      <c r="AY7" s="1518"/>
      <c r="AZ7" s="1518"/>
      <c r="BA7" s="1518"/>
      <c r="BB7" s="1518"/>
      <c r="BC7" s="1519"/>
      <c r="BD7" s="407"/>
      <c r="BE7" s="408"/>
      <c r="BF7" s="408"/>
      <c r="BG7" s="408"/>
      <c r="BH7" s="408"/>
      <c r="BI7" s="408"/>
      <c r="BJ7" s="408"/>
      <c r="BK7" s="408"/>
      <c r="BL7" s="408"/>
      <c r="BM7" s="408"/>
      <c r="BN7" s="408"/>
      <c r="BO7" s="408"/>
      <c r="BP7" s="408"/>
      <c r="BQ7" s="408"/>
      <c r="BR7" s="1423"/>
      <c r="BT7" s="214"/>
      <c r="BU7" s="214"/>
      <c r="BV7" s="214"/>
      <c r="BW7" s="214"/>
      <c r="CD7" s="210"/>
      <c r="CK7" s="210"/>
      <c r="CN7" s="18"/>
      <c r="CO7" s="18"/>
      <c r="CP7" s="18"/>
      <c r="CQ7" s="18"/>
      <c r="CR7" s="210"/>
      <c r="CS7" s="18"/>
      <c r="CT7" s="18"/>
      <c r="CU7" s="18"/>
      <c r="CV7" s="18"/>
      <c r="CW7" s="18"/>
      <c r="CX7" s="18"/>
      <c r="CZ7" s="18"/>
      <c r="DA7" s="18"/>
      <c r="DB7" s="18"/>
      <c r="DC7" s="18"/>
      <c r="DK7" s="210"/>
      <c r="DL7" s="210"/>
      <c r="DM7" s="210"/>
      <c r="DN7" s="210"/>
    </row>
    <row r="8" spans="1:118" ht="6" customHeight="1" x14ac:dyDescent="0.15">
      <c r="B8" s="1506"/>
      <c r="C8" s="1507"/>
      <c r="D8" s="1508"/>
      <c r="E8" s="483"/>
      <c r="F8" s="483"/>
      <c r="G8" s="483"/>
      <c r="H8" s="483"/>
      <c r="I8" s="483"/>
      <c r="J8" s="483"/>
      <c r="K8" s="483"/>
      <c r="L8" s="483"/>
      <c r="M8" s="483"/>
      <c r="N8" s="483"/>
      <c r="O8" s="483"/>
      <c r="P8" s="483"/>
      <c r="Q8" s="483"/>
      <c r="R8" s="483"/>
      <c r="S8" s="483"/>
      <c r="T8" s="483"/>
      <c r="U8" s="483"/>
      <c r="V8" s="483"/>
      <c r="W8" s="483"/>
      <c r="X8" s="483"/>
      <c r="Y8" s="483"/>
      <c r="Z8" s="483"/>
      <c r="AA8" s="483"/>
      <c r="AB8" s="1088"/>
      <c r="AC8" s="1473"/>
      <c r="AD8" s="1474"/>
      <c r="AE8" s="1475"/>
      <c r="AF8" s="1482"/>
      <c r="AG8" s="1483"/>
      <c r="AH8" s="1483"/>
      <c r="AI8" s="1483"/>
      <c r="AJ8" s="1484"/>
      <c r="AL8" s="1491"/>
      <c r="AM8" s="1492"/>
      <c r="AN8" s="1493"/>
      <c r="AO8" s="1517"/>
      <c r="AP8" s="1518"/>
      <c r="AQ8" s="1518"/>
      <c r="AR8" s="1518"/>
      <c r="AS8" s="1518"/>
      <c r="AT8" s="1518"/>
      <c r="AU8" s="1518"/>
      <c r="AV8" s="1518"/>
      <c r="AW8" s="1518"/>
      <c r="AX8" s="1518"/>
      <c r="AY8" s="1518"/>
      <c r="AZ8" s="1518"/>
      <c r="BA8" s="1518"/>
      <c r="BB8" s="1518"/>
      <c r="BC8" s="1519"/>
      <c r="BD8" s="407"/>
      <c r="BE8" s="408"/>
      <c r="BF8" s="408"/>
      <c r="BG8" s="408"/>
      <c r="BH8" s="408"/>
      <c r="BI8" s="408"/>
      <c r="BJ8" s="408"/>
      <c r="BK8" s="408"/>
      <c r="BL8" s="408"/>
      <c r="BM8" s="408"/>
      <c r="BN8" s="408"/>
      <c r="BO8" s="408"/>
      <c r="BP8" s="408"/>
      <c r="BQ8" s="408"/>
      <c r="BR8" s="1423"/>
      <c r="BT8" s="214"/>
      <c r="BU8" s="214"/>
      <c r="BV8" s="214"/>
      <c r="BW8" s="214"/>
      <c r="CD8" s="210"/>
      <c r="CK8" s="210"/>
      <c r="CN8" s="18"/>
      <c r="CO8" s="18"/>
      <c r="CP8" s="18"/>
      <c r="CQ8" s="18"/>
      <c r="CR8" s="210"/>
      <c r="CS8" s="18"/>
      <c r="CT8" s="18"/>
      <c r="CU8" s="18"/>
      <c r="CV8" s="18"/>
      <c r="CW8" s="18"/>
      <c r="CX8" s="18"/>
      <c r="CZ8" s="18"/>
      <c r="DA8" s="18"/>
      <c r="DB8" s="18"/>
      <c r="DC8" s="18"/>
      <c r="DK8" s="210"/>
      <c r="DL8" s="210"/>
      <c r="DM8" s="210"/>
      <c r="DN8" s="210"/>
    </row>
    <row r="9" spans="1:118" ht="6" customHeight="1" x14ac:dyDescent="0.15">
      <c r="B9" s="1506"/>
      <c r="C9" s="1507"/>
      <c r="D9" s="1508"/>
      <c r="E9" s="716"/>
      <c r="F9" s="717"/>
      <c r="G9" s="717"/>
      <c r="H9" s="717"/>
      <c r="I9" s="717"/>
      <c r="J9" s="717"/>
      <c r="K9" s="1461" t="s">
        <v>344</v>
      </c>
      <c r="L9" s="1462"/>
      <c r="M9" s="716"/>
      <c r="N9" s="717"/>
      <c r="O9" s="717"/>
      <c r="P9" s="717"/>
      <c r="Q9" s="717"/>
      <c r="R9" s="717"/>
      <c r="S9" s="1461" t="s">
        <v>344</v>
      </c>
      <c r="T9" s="1462"/>
      <c r="U9" s="716"/>
      <c r="V9" s="717"/>
      <c r="W9" s="717"/>
      <c r="X9" s="717"/>
      <c r="Y9" s="717"/>
      <c r="Z9" s="717"/>
      <c r="AA9" s="1461" t="s">
        <v>344</v>
      </c>
      <c r="AB9" s="1467"/>
      <c r="AC9" s="1473"/>
      <c r="AD9" s="1474"/>
      <c r="AE9" s="1475"/>
      <c r="AF9" s="1482"/>
      <c r="AG9" s="1483"/>
      <c r="AH9" s="1483"/>
      <c r="AI9" s="1483"/>
      <c r="AJ9" s="1484"/>
      <c r="AL9" s="1491"/>
      <c r="AM9" s="1492"/>
      <c r="AN9" s="1493"/>
      <c r="AO9" s="1377" t="s">
        <v>56</v>
      </c>
      <c r="AP9" s="1377"/>
      <c r="AQ9" s="1377"/>
      <c r="AR9" s="1377"/>
      <c r="AS9" s="1377"/>
      <c r="AT9" s="1377"/>
      <c r="AU9" s="1377"/>
      <c r="AV9" s="1377"/>
      <c r="AW9" s="1377"/>
      <c r="AX9" s="1377"/>
      <c r="AY9" s="1377"/>
      <c r="AZ9" s="1377"/>
      <c r="BA9" s="1377"/>
      <c r="BB9" s="1377"/>
      <c r="BC9" s="1377"/>
      <c r="BD9" s="407"/>
      <c r="BE9" s="408"/>
      <c r="BF9" s="408"/>
      <c r="BG9" s="408"/>
      <c r="BH9" s="408"/>
      <c r="BI9" s="408"/>
      <c r="BJ9" s="408"/>
      <c r="BK9" s="408"/>
      <c r="BL9" s="408"/>
      <c r="BM9" s="408"/>
      <c r="BN9" s="408"/>
      <c r="BO9" s="408"/>
      <c r="BP9" s="408"/>
      <c r="BQ9" s="408"/>
      <c r="BR9" s="1423" t="s">
        <v>8</v>
      </c>
      <c r="BT9" s="214"/>
      <c r="BU9" s="214"/>
      <c r="BV9" s="214"/>
      <c r="BW9" s="214"/>
      <c r="CD9" s="210"/>
      <c r="CK9" s="210"/>
      <c r="CN9" s="18"/>
      <c r="CO9" s="18"/>
      <c r="CP9" s="18"/>
      <c r="CQ9" s="18"/>
      <c r="CR9" s="210"/>
      <c r="CS9" s="18"/>
      <c r="CT9" s="18"/>
      <c r="CU9" s="18"/>
      <c r="CV9" s="18"/>
      <c r="CW9" s="18"/>
      <c r="CX9" s="18"/>
      <c r="CY9" s="213"/>
      <c r="CZ9" s="18"/>
      <c r="DA9" s="18"/>
      <c r="DB9" s="18"/>
      <c r="DC9" s="18"/>
      <c r="DD9" s="213"/>
      <c r="DK9" s="210"/>
      <c r="DL9" s="210"/>
      <c r="DM9" s="210"/>
      <c r="DN9" s="210"/>
    </row>
    <row r="10" spans="1:118" ht="6" customHeight="1" x14ac:dyDescent="0.15">
      <c r="B10" s="1506"/>
      <c r="C10" s="1507"/>
      <c r="D10" s="1508"/>
      <c r="E10" s="1457"/>
      <c r="F10" s="1458"/>
      <c r="G10" s="1458"/>
      <c r="H10" s="1458"/>
      <c r="I10" s="1458"/>
      <c r="J10" s="1458"/>
      <c r="K10" s="1463"/>
      <c r="L10" s="1464"/>
      <c r="M10" s="1457"/>
      <c r="N10" s="1458"/>
      <c r="O10" s="1458"/>
      <c r="P10" s="1458"/>
      <c r="Q10" s="1458"/>
      <c r="R10" s="1458"/>
      <c r="S10" s="1463"/>
      <c r="T10" s="1464"/>
      <c r="U10" s="1457"/>
      <c r="V10" s="1458"/>
      <c r="W10" s="1458"/>
      <c r="X10" s="1458"/>
      <c r="Y10" s="1458"/>
      <c r="Z10" s="1458"/>
      <c r="AA10" s="1463"/>
      <c r="AB10" s="1468"/>
      <c r="AC10" s="1473"/>
      <c r="AD10" s="1474"/>
      <c r="AE10" s="1475"/>
      <c r="AF10" s="1482"/>
      <c r="AG10" s="1483"/>
      <c r="AH10" s="1483"/>
      <c r="AI10" s="1483"/>
      <c r="AJ10" s="1484"/>
      <c r="AL10" s="1491"/>
      <c r="AM10" s="1492"/>
      <c r="AN10" s="1493"/>
      <c r="AO10" s="1377"/>
      <c r="AP10" s="1377"/>
      <c r="AQ10" s="1377"/>
      <c r="AR10" s="1377"/>
      <c r="AS10" s="1377"/>
      <c r="AT10" s="1377"/>
      <c r="AU10" s="1377"/>
      <c r="AV10" s="1377"/>
      <c r="AW10" s="1377"/>
      <c r="AX10" s="1377"/>
      <c r="AY10" s="1377"/>
      <c r="AZ10" s="1377"/>
      <c r="BA10" s="1377"/>
      <c r="BB10" s="1377"/>
      <c r="BC10" s="1377"/>
      <c r="BD10" s="407"/>
      <c r="BE10" s="408"/>
      <c r="BF10" s="408"/>
      <c r="BG10" s="408"/>
      <c r="BH10" s="408"/>
      <c r="BI10" s="408"/>
      <c r="BJ10" s="408"/>
      <c r="BK10" s="408"/>
      <c r="BL10" s="408"/>
      <c r="BM10" s="408"/>
      <c r="BN10" s="408"/>
      <c r="BO10" s="408"/>
      <c r="BP10" s="408"/>
      <c r="BQ10" s="408"/>
      <c r="BR10" s="1423"/>
      <c r="BT10" s="214"/>
      <c r="BU10" s="214"/>
      <c r="BV10" s="214"/>
      <c r="BW10" s="214"/>
      <c r="CD10" s="210"/>
      <c r="CK10" s="210"/>
      <c r="CN10" s="18"/>
      <c r="CO10" s="18"/>
      <c r="CP10" s="18"/>
      <c r="CQ10" s="18"/>
      <c r="CR10" s="210"/>
      <c r="CS10" s="18"/>
      <c r="CT10" s="18"/>
      <c r="CU10" s="18"/>
      <c r="CV10" s="18"/>
      <c r="CW10" s="18"/>
      <c r="CX10" s="18"/>
      <c r="CY10" s="213"/>
      <c r="CZ10" s="18"/>
      <c r="DA10" s="18"/>
      <c r="DB10" s="18"/>
      <c r="DC10" s="18"/>
      <c r="DD10" s="213"/>
      <c r="DK10" s="210"/>
      <c r="DL10" s="210"/>
      <c r="DM10" s="210"/>
      <c r="DN10" s="210"/>
    </row>
    <row r="11" spans="1:118" ht="6" customHeight="1" thickBot="1" x14ac:dyDescent="0.2">
      <c r="B11" s="1509"/>
      <c r="C11" s="1510"/>
      <c r="D11" s="1511"/>
      <c r="E11" s="1459"/>
      <c r="F11" s="1460"/>
      <c r="G11" s="1460"/>
      <c r="H11" s="1460"/>
      <c r="I11" s="1460"/>
      <c r="J11" s="1460"/>
      <c r="K11" s="1465"/>
      <c r="L11" s="1466"/>
      <c r="M11" s="1459"/>
      <c r="N11" s="1460"/>
      <c r="O11" s="1460"/>
      <c r="P11" s="1460"/>
      <c r="Q11" s="1460"/>
      <c r="R11" s="1460"/>
      <c r="S11" s="1465"/>
      <c r="T11" s="1466"/>
      <c r="U11" s="1459"/>
      <c r="V11" s="1460"/>
      <c r="W11" s="1460"/>
      <c r="X11" s="1460"/>
      <c r="Y11" s="1460"/>
      <c r="Z11" s="1460"/>
      <c r="AA11" s="1465"/>
      <c r="AB11" s="1469"/>
      <c r="AC11" s="1476"/>
      <c r="AD11" s="1477"/>
      <c r="AE11" s="1478"/>
      <c r="AF11" s="1485"/>
      <c r="AG11" s="1486"/>
      <c r="AH11" s="1486"/>
      <c r="AI11" s="1486"/>
      <c r="AJ11" s="1487"/>
      <c r="AL11" s="1491"/>
      <c r="AM11" s="1492"/>
      <c r="AN11" s="1493"/>
      <c r="AO11" s="1377"/>
      <c r="AP11" s="1377"/>
      <c r="AQ11" s="1377"/>
      <c r="AR11" s="1377"/>
      <c r="AS11" s="1377"/>
      <c r="AT11" s="1377"/>
      <c r="AU11" s="1377"/>
      <c r="AV11" s="1377"/>
      <c r="AW11" s="1377"/>
      <c r="AX11" s="1377"/>
      <c r="AY11" s="1377"/>
      <c r="AZ11" s="1377"/>
      <c r="BA11" s="1377"/>
      <c r="BB11" s="1377"/>
      <c r="BC11" s="1377"/>
      <c r="BD11" s="407"/>
      <c r="BE11" s="408"/>
      <c r="BF11" s="408"/>
      <c r="BG11" s="408"/>
      <c r="BH11" s="408"/>
      <c r="BI11" s="408"/>
      <c r="BJ11" s="408"/>
      <c r="BK11" s="408"/>
      <c r="BL11" s="408"/>
      <c r="BM11" s="408"/>
      <c r="BN11" s="408"/>
      <c r="BO11" s="408"/>
      <c r="BP11" s="408"/>
      <c r="BQ11" s="408"/>
      <c r="BR11" s="1423"/>
      <c r="BT11" s="214"/>
      <c r="BU11" s="214"/>
      <c r="BV11" s="214"/>
      <c r="BW11" s="214"/>
      <c r="CD11" s="210"/>
      <c r="CK11" s="210"/>
      <c r="CN11" s="18"/>
      <c r="CO11" s="18"/>
      <c r="CP11" s="18"/>
      <c r="CQ11" s="18"/>
      <c r="CR11" s="210"/>
      <c r="CS11" s="18"/>
      <c r="CT11" s="18"/>
      <c r="CU11" s="18"/>
      <c r="CV11" s="18"/>
      <c r="CW11" s="18"/>
      <c r="CX11" s="18"/>
      <c r="CY11" s="211"/>
      <c r="CZ11" s="18"/>
      <c r="DA11" s="18"/>
      <c r="DB11" s="18"/>
      <c r="DC11" s="18"/>
      <c r="DD11" s="211"/>
      <c r="DK11" s="210"/>
      <c r="DL11" s="210"/>
      <c r="DM11" s="210"/>
      <c r="DN11" s="210"/>
    </row>
    <row r="12" spans="1:118" ht="6" customHeight="1" x14ac:dyDescent="0.15">
      <c r="B12" s="1219" t="s">
        <v>132</v>
      </c>
      <c r="C12" s="724"/>
      <c r="D12" s="725"/>
      <c r="E12" s="663" t="s">
        <v>345</v>
      </c>
      <c r="F12" s="426"/>
      <c r="G12" s="426"/>
      <c r="H12" s="426"/>
      <c r="I12" s="426"/>
      <c r="J12" s="426"/>
      <c r="K12" s="426"/>
      <c r="L12" s="426"/>
      <c r="M12" s="426"/>
      <c r="N12" s="426"/>
      <c r="O12" s="426"/>
      <c r="P12" s="426"/>
      <c r="Q12" s="426"/>
      <c r="R12" s="426"/>
      <c r="S12" s="427"/>
      <c r="T12" s="663" t="s">
        <v>346</v>
      </c>
      <c r="U12" s="426"/>
      <c r="V12" s="426"/>
      <c r="W12" s="426"/>
      <c r="X12" s="426"/>
      <c r="Y12" s="427"/>
      <c r="Z12" s="426" t="s">
        <v>52</v>
      </c>
      <c r="AA12" s="426"/>
      <c r="AB12" s="426"/>
      <c r="AC12" s="426"/>
      <c r="AD12" s="426"/>
      <c r="AE12" s="426"/>
      <c r="AF12" s="426"/>
      <c r="AG12" s="426"/>
      <c r="AH12" s="426"/>
      <c r="AI12" s="426"/>
      <c r="AJ12" s="1499"/>
      <c r="AL12" s="1491"/>
      <c r="AM12" s="1492"/>
      <c r="AN12" s="1493"/>
      <c r="AO12" s="1377" t="s">
        <v>57</v>
      </c>
      <c r="AP12" s="1377"/>
      <c r="AQ12" s="1377"/>
      <c r="AR12" s="1377"/>
      <c r="AS12" s="1377"/>
      <c r="AT12" s="1377"/>
      <c r="AU12" s="1377"/>
      <c r="AV12" s="1377"/>
      <c r="AW12" s="1377"/>
      <c r="AX12" s="1377"/>
      <c r="AY12" s="1377"/>
      <c r="AZ12" s="1377"/>
      <c r="BA12" s="1377"/>
      <c r="BB12" s="1377"/>
      <c r="BC12" s="1377"/>
      <c r="BD12" s="407"/>
      <c r="BE12" s="408"/>
      <c r="BF12" s="408"/>
      <c r="BG12" s="408"/>
      <c r="BH12" s="408"/>
      <c r="BI12" s="408"/>
      <c r="BJ12" s="408"/>
      <c r="BK12" s="408"/>
      <c r="BL12" s="408"/>
      <c r="BM12" s="408"/>
      <c r="BN12" s="408"/>
      <c r="BO12" s="408"/>
      <c r="BP12" s="408"/>
      <c r="BQ12" s="408"/>
      <c r="BR12" s="1423" t="s">
        <v>8</v>
      </c>
      <c r="BT12" s="214"/>
      <c r="BU12" s="214"/>
      <c r="BV12" s="214"/>
      <c r="BW12" s="214"/>
      <c r="CD12" s="210"/>
      <c r="CK12" s="210"/>
      <c r="CN12" s="18"/>
      <c r="CO12" s="18"/>
      <c r="CP12" s="18"/>
      <c r="CQ12" s="18"/>
      <c r="CR12" s="210"/>
      <c r="CS12" s="18"/>
      <c r="CT12" s="18"/>
      <c r="CU12" s="18"/>
      <c r="CV12" s="18"/>
      <c r="CW12" s="18"/>
      <c r="CX12" s="18"/>
      <c r="CY12" s="213"/>
      <c r="CZ12" s="18"/>
      <c r="DA12" s="18"/>
      <c r="DB12" s="18"/>
      <c r="DC12" s="18"/>
      <c r="DD12" s="213"/>
      <c r="DK12" s="210"/>
      <c r="DL12" s="210"/>
      <c r="DM12" s="210"/>
      <c r="DN12" s="210"/>
    </row>
    <row r="13" spans="1:118" ht="6" customHeight="1" x14ac:dyDescent="0.15">
      <c r="B13" s="1220"/>
      <c r="C13" s="1300"/>
      <c r="D13" s="1221"/>
      <c r="E13" s="664"/>
      <c r="F13" s="531"/>
      <c r="G13" s="531"/>
      <c r="H13" s="531"/>
      <c r="I13" s="531"/>
      <c r="J13" s="531"/>
      <c r="K13" s="531"/>
      <c r="L13" s="531"/>
      <c r="M13" s="531"/>
      <c r="N13" s="531"/>
      <c r="O13" s="531"/>
      <c r="P13" s="531"/>
      <c r="Q13" s="531"/>
      <c r="R13" s="531"/>
      <c r="S13" s="532"/>
      <c r="T13" s="664"/>
      <c r="U13" s="531"/>
      <c r="V13" s="531"/>
      <c r="W13" s="531"/>
      <c r="X13" s="531"/>
      <c r="Y13" s="532"/>
      <c r="Z13" s="531"/>
      <c r="AA13" s="531"/>
      <c r="AB13" s="531"/>
      <c r="AC13" s="531"/>
      <c r="AD13" s="531"/>
      <c r="AE13" s="531"/>
      <c r="AF13" s="531"/>
      <c r="AG13" s="531"/>
      <c r="AH13" s="531"/>
      <c r="AI13" s="531"/>
      <c r="AJ13" s="1500"/>
      <c r="AL13" s="1491"/>
      <c r="AM13" s="1492"/>
      <c r="AN13" s="1493"/>
      <c r="AO13" s="1377"/>
      <c r="AP13" s="1377"/>
      <c r="AQ13" s="1377"/>
      <c r="AR13" s="1377"/>
      <c r="AS13" s="1377"/>
      <c r="AT13" s="1377"/>
      <c r="AU13" s="1377"/>
      <c r="AV13" s="1377"/>
      <c r="AW13" s="1377"/>
      <c r="AX13" s="1377"/>
      <c r="AY13" s="1377"/>
      <c r="AZ13" s="1377"/>
      <c r="BA13" s="1377"/>
      <c r="BB13" s="1377"/>
      <c r="BC13" s="1377"/>
      <c r="BD13" s="407"/>
      <c r="BE13" s="408"/>
      <c r="BF13" s="408"/>
      <c r="BG13" s="408"/>
      <c r="BH13" s="408"/>
      <c r="BI13" s="408"/>
      <c r="BJ13" s="408"/>
      <c r="BK13" s="408"/>
      <c r="BL13" s="408"/>
      <c r="BM13" s="408"/>
      <c r="BN13" s="408"/>
      <c r="BO13" s="408"/>
      <c r="BP13" s="408"/>
      <c r="BQ13" s="408"/>
      <c r="BR13" s="1423"/>
      <c r="BT13" s="214"/>
      <c r="BU13" s="214"/>
      <c r="BV13" s="214"/>
      <c r="BW13" s="214"/>
      <c r="CD13" s="210"/>
      <c r="CK13" s="210"/>
      <c r="CN13" s="18"/>
      <c r="CO13" s="18"/>
      <c r="CP13" s="18"/>
      <c r="CQ13" s="18"/>
      <c r="CR13" s="210"/>
      <c r="CS13" s="18"/>
      <c r="CT13" s="18"/>
      <c r="CU13" s="18"/>
      <c r="CV13" s="18"/>
      <c r="CW13" s="18"/>
      <c r="CX13" s="18"/>
      <c r="CY13" s="213"/>
      <c r="CZ13" s="18"/>
      <c r="DA13" s="18"/>
      <c r="DB13" s="18"/>
      <c r="DC13" s="18"/>
      <c r="DD13" s="213"/>
      <c r="DK13" s="210"/>
      <c r="DL13" s="210"/>
      <c r="DM13" s="210"/>
      <c r="DN13" s="210"/>
    </row>
    <row r="14" spans="1:118" ht="6" customHeight="1" thickBot="1" x14ac:dyDescent="0.2">
      <c r="B14" s="1220"/>
      <c r="C14" s="1300"/>
      <c r="D14" s="1221"/>
      <c r="E14" s="1497"/>
      <c r="F14" s="987"/>
      <c r="G14" s="987"/>
      <c r="H14" s="987"/>
      <c r="I14" s="987"/>
      <c r="J14" s="987"/>
      <c r="K14" s="987"/>
      <c r="L14" s="987"/>
      <c r="M14" s="987"/>
      <c r="N14" s="987"/>
      <c r="O14" s="987"/>
      <c r="P14" s="987"/>
      <c r="Q14" s="987"/>
      <c r="R14" s="987"/>
      <c r="S14" s="1498"/>
      <c r="T14" s="1497"/>
      <c r="U14" s="987"/>
      <c r="V14" s="987"/>
      <c r="W14" s="987"/>
      <c r="X14" s="987"/>
      <c r="Y14" s="1498"/>
      <c r="Z14" s="987"/>
      <c r="AA14" s="987"/>
      <c r="AB14" s="987"/>
      <c r="AC14" s="987"/>
      <c r="AD14" s="987"/>
      <c r="AE14" s="987"/>
      <c r="AF14" s="987"/>
      <c r="AG14" s="987"/>
      <c r="AH14" s="987"/>
      <c r="AI14" s="987"/>
      <c r="AJ14" s="988"/>
      <c r="AL14" s="1494"/>
      <c r="AM14" s="1495"/>
      <c r="AN14" s="1496"/>
      <c r="AO14" s="1395"/>
      <c r="AP14" s="1395"/>
      <c r="AQ14" s="1395"/>
      <c r="AR14" s="1395"/>
      <c r="AS14" s="1395"/>
      <c r="AT14" s="1395"/>
      <c r="AU14" s="1395"/>
      <c r="AV14" s="1395"/>
      <c r="AW14" s="1395"/>
      <c r="AX14" s="1395"/>
      <c r="AY14" s="1395"/>
      <c r="AZ14" s="1395"/>
      <c r="BA14" s="1395"/>
      <c r="BB14" s="1395"/>
      <c r="BC14" s="1395"/>
      <c r="BD14" s="927"/>
      <c r="BE14" s="928"/>
      <c r="BF14" s="928"/>
      <c r="BG14" s="928"/>
      <c r="BH14" s="928"/>
      <c r="BI14" s="928"/>
      <c r="BJ14" s="928"/>
      <c r="BK14" s="928"/>
      <c r="BL14" s="928"/>
      <c r="BM14" s="928"/>
      <c r="BN14" s="928"/>
      <c r="BO14" s="928"/>
      <c r="BP14" s="928"/>
      <c r="BQ14" s="928"/>
      <c r="BR14" s="1424"/>
      <c r="BT14" s="214"/>
      <c r="BU14" s="214"/>
      <c r="BV14" s="214"/>
      <c r="BW14" s="214"/>
      <c r="CD14" s="210"/>
      <c r="CK14" s="210"/>
      <c r="CN14" s="18"/>
      <c r="CO14" s="18"/>
      <c r="CP14" s="18"/>
      <c r="CQ14" s="18"/>
      <c r="CR14" s="210"/>
      <c r="CS14" s="18"/>
      <c r="CT14" s="18"/>
      <c r="CU14" s="18"/>
      <c r="CV14" s="18"/>
      <c r="CW14" s="18"/>
      <c r="CX14" s="18"/>
      <c r="CY14" s="213"/>
      <c r="CZ14" s="18"/>
      <c r="DA14" s="18"/>
      <c r="DB14" s="18"/>
      <c r="DC14" s="18"/>
      <c r="DD14" s="213"/>
      <c r="DK14" s="210"/>
      <c r="DL14" s="210"/>
      <c r="DM14" s="210"/>
      <c r="DN14" s="210"/>
    </row>
    <row r="15" spans="1:118" ht="6" customHeight="1" x14ac:dyDescent="0.15">
      <c r="B15" s="1220"/>
      <c r="C15" s="1300"/>
      <c r="D15" s="1221"/>
      <c r="E15" s="1432" t="s">
        <v>63</v>
      </c>
      <c r="F15" s="1299"/>
      <c r="G15" s="1435" t="s">
        <v>59</v>
      </c>
      <c r="H15" s="1435"/>
      <c r="I15" s="1435"/>
      <c r="J15" s="1435"/>
      <c r="K15" s="1435"/>
      <c r="L15" s="1435"/>
      <c r="M15" s="1435"/>
      <c r="N15" s="1435"/>
      <c r="O15" s="1435"/>
      <c r="P15" s="1435"/>
      <c r="Q15" s="1435"/>
      <c r="R15" s="1435"/>
      <c r="S15" s="1435"/>
      <c r="T15" s="1070"/>
      <c r="U15" s="1071"/>
      <c r="V15" s="1071"/>
      <c r="W15" s="1071"/>
      <c r="X15" s="1071"/>
      <c r="Y15" s="1375" t="s">
        <v>58</v>
      </c>
      <c r="Z15" s="1070"/>
      <c r="AA15" s="1071"/>
      <c r="AB15" s="1071"/>
      <c r="AC15" s="1071"/>
      <c r="AD15" s="1071"/>
      <c r="AE15" s="1071"/>
      <c r="AF15" s="1071"/>
      <c r="AG15" s="1071"/>
      <c r="AH15" s="1071"/>
      <c r="AI15" s="1071"/>
      <c r="AJ15" s="1371" t="s">
        <v>8</v>
      </c>
      <c r="AL15" s="1386" t="s">
        <v>247</v>
      </c>
      <c r="AM15" s="1180"/>
      <c r="AN15" s="1180"/>
      <c r="AO15" s="1180"/>
      <c r="AP15" s="1180"/>
      <c r="AQ15" s="1180"/>
      <c r="AR15" s="1180"/>
      <c r="AS15" s="1180"/>
      <c r="AT15" s="1180"/>
      <c r="AU15" s="1180"/>
      <c r="AV15" s="1180"/>
      <c r="AW15" s="1180"/>
      <c r="AX15" s="1180"/>
      <c r="AY15" s="1180"/>
      <c r="AZ15" s="1180"/>
      <c r="BA15" s="1180"/>
      <c r="BB15" s="1180"/>
      <c r="BC15" s="1180"/>
      <c r="BD15" s="1285" t="s">
        <v>338</v>
      </c>
      <c r="BE15" s="1286"/>
      <c r="BF15" s="1389">
        <f>SUM(BD6:BQ14)</f>
        <v>0</v>
      </c>
      <c r="BG15" s="1390"/>
      <c r="BH15" s="1390"/>
      <c r="BI15" s="1390"/>
      <c r="BJ15" s="1390"/>
      <c r="BK15" s="1390"/>
      <c r="BL15" s="1390"/>
      <c r="BM15" s="1390"/>
      <c r="BN15" s="1390"/>
      <c r="BO15" s="1390"/>
      <c r="BP15" s="1390"/>
      <c r="BQ15" s="1390"/>
      <c r="BR15" s="1423" t="s">
        <v>8</v>
      </c>
      <c r="BT15" s="214"/>
      <c r="BU15" s="214"/>
      <c r="BV15" s="214"/>
      <c r="BW15" s="214"/>
      <c r="CD15" s="210"/>
      <c r="CK15" s="210"/>
      <c r="CN15" s="18"/>
      <c r="CO15" s="18"/>
      <c r="CP15" s="18"/>
      <c r="CQ15" s="18"/>
      <c r="CR15" s="210"/>
      <c r="CS15" s="18"/>
      <c r="CT15" s="18"/>
      <c r="CU15" s="18"/>
      <c r="CV15" s="18"/>
      <c r="CW15" s="18"/>
      <c r="CX15" s="18"/>
      <c r="CY15" s="213"/>
      <c r="CZ15" s="18"/>
      <c r="DA15" s="18"/>
      <c r="DB15" s="18"/>
      <c r="DC15" s="18"/>
      <c r="DD15" s="213"/>
      <c r="DK15" s="210"/>
      <c r="DL15" s="210"/>
      <c r="DM15" s="210"/>
      <c r="DN15" s="210"/>
    </row>
    <row r="16" spans="1:118" ht="6" customHeight="1" x14ac:dyDescent="0.15">
      <c r="B16" s="1220"/>
      <c r="C16" s="1300"/>
      <c r="D16" s="1221"/>
      <c r="E16" s="1433"/>
      <c r="F16" s="1221"/>
      <c r="G16" s="1431"/>
      <c r="H16" s="1431"/>
      <c r="I16" s="1431"/>
      <c r="J16" s="1431"/>
      <c r="K16" s="1431"/>
      <c r="L16" s="1431"/>
      <c r="M16" s="1431"/>
      <c r="N16" s="1431"/>
      <c r="O16" s="1431"/>
      <c r="P16" s="1431"/>
      <c r="Q16" s="1431"/>
      <c r="R16" s="1431"/>
      <c r="S16" s="1431"/>
      <c r="T16" s="407"/>
      <c r="U16" s="408"/>
      <c r="V16" s="408"/>
      <c r="W16" s="408"/>
      <c r="X16" s="408"/>
      <c r="Y16" s="1203"/>
      <c r="Z16" s="407"/>
      <c r="AA16" s="408"/>
      <c r="AB16" s="408"/>
      <c r="AC16" s="408"/>
      <c r="AD16" s="408"/>
      <c r="AE16" s="408"/>
      <c r="AF16" s="408"/>
      <c r="AG16" s="408"/>
      <c r="AH16" s="408"/>
      <c r="AI16" s="408"/>
      <c r="AJ16" s="1211"/>
      <c r="AL16" s="1387"/>
      <c r="AM16" s="1388"/>
      <c r="AN16" s="1388"/>
      <c r="AO16" s="1388"/>
      <c r="AP16" s="1388"/>
      <c r="AQ16" s="1388"/>
      <c r="AR16" s="1388"/>
      <c r="AS16" s="1388"/>
      <c r="AT16" s="1388"/>
      <c r="AU16" s="1388"/>
      <c r="AV16" s="1388"/>
      <c r="AW16" s="1388"/>
      <c r="AX16" s="1388"/>
      <c r="AY16" s="1388"/>
      <c r="AZ16" s="1388"/>
      <c r="BA16" s="1388"/>
      <c r="BB16" s="1388"/>
      <c r="BC16" s="1388"/>
      <c r="BD16" s="1287"/>
      <c r="BE16" s="457"/>
      <c r="BF16" s="1391"/>
      <c r="BG16" s="1391"/>
      <c r="BH16" s="1391"/>
      <c r="BI16" s="1391"/>
      <c r="BJ16" s="1391"/>
      <c r="BK16" s="1391"/>
      <c r="BL16" s="1391"/>
      <c r="BM16" s="1391"/>
      <c r="BN16" s="1391"/>
      <c r="BO16" s="1391"/>
      <c r="BP16" s="1391"/>
      <c r="BQ16" s="1391"/>
      <c r="BR16" s="1423"/>
      <c r="BT16" s="214"/>
      <c r="BU16" s="214"/>
      <c r="BV16" s="214"/>
      <c r="BW16" s="214"/>
      <c r="CD16" s="210"/>
      <c r="CK16" s="210"/>
      <c r="CN16" s="18"/>
      <c r="CO16" s="18"/>
      <c r="CP16" s="18"/>
      <c r="CQ16" s="18"/>
      <c r="CR16" s="210"/>
      <c r="CS16" s="18"/>
      <c r="CT16" s="18"/>
      <c r="CU16" s="18"/>
      <c r="CV16" s="18"/>
      <c r="CW16" s="18"/>
      <c r="CX16" s="18"/>
      <c r="CY16" s="213"/>
      <c r="CZ16" s="18"/>
      <c r="DA16" s="18"/>
      <c r="DB16" s="18"/>
      <c r="DC16" s="18"/>
      <c r="DD16" s="213"/>
      <c r="DK16" s="210"/>
      <c r="DL16" s="210"/>
      <c r="DM16" s="210"/>
      <c r="DN16" s="210"/>
    </row>
    <row r="17" spans="2:118" ht="6" customHeight="1" thickBot="1" x14ac:dyDescent="0.2">
      <c r="B17" s="1220"/>
      <c r="C17" s="1300"/>
      <c r="D17" s="1221"/>
      <c r="E17" s="1433"/>
      <c r="F17" s="1221"/>
      <c r="G17" s="1431"/>
      <c r="H17" s="1431"/>
      <c r="I17" s="1431"/>
      <c r="J17" s="1431"/>
      <c r="K17" s="1431"/>
      <c r="L17" s="1431"/>
      <c r="M17" s="1431"/>
      <c r="N17" s="1431"/>
      <c r="O17" s="1431"/>
      <c r="P17" s="1431"/>
      <c r="Q17" s="1431"/>
      <c r="R17" s="1431"/>
      <c r="S17" s="1431"/>
      <c r="T17" s="407"/>
      <c r="U17" s="408"/>
      <c r="V17" s="408"/>
      <c r="W17" s="408"/>
      <c r="X17" s="408"/>
      <c r="Y17" s="1203"/>
      <c r="Z17" s="407"/>
      <c r="AA17" s="408"/>
      <c r="AB17" s="408"/>
      <c r="AC17" s="408"/>
      <c r="AD17" s="408"/>
      <c r="AE17" s="408"/>
      <c r="AF17" s="408"/>
      <c r="AG17" s="408"/>
      <c r="AH17" s="408"/>
      <c r="AI17" s="408"/>
      <c r="AJ17" s="1211"/>
      <c r="AL17" s="969"/>
      <c r="AM17" s="970"/>
      <c r="AN17" s="970"/>
      <c r="AO17" s="970"/>
      <c r="AP17" s="970"/>
      <c r="AQ17" s="970"/>
      <c r="AR17" s="970"/>
      <c r="AS17" s="970"/>
      <c r="AT17" s="970"/>
      <c r="AU17" s="970"/>
      <c r="AV17" s="970"/>
      <c r="AW17" s="970"/>
      <c r="AX17" s="970"/>
      <c r="AY17" s="970"/>
      <c r="AZ17" s="970"/>
      <c r="BA17" s="970"/>
      <c r="BB17" s="970"/>
      <c r="BC17" s="970"/>
      <c r="BD17" s="1288"/>
      <c r="BE17" s="1289"/>
      <c r="BF17" s="1392"/>
      <c r="BG17" s="1392"/>
      <c r="BH17" s="1392"/>
      <c r="BI17" s="1392"/>
      <c r="BJ17" s="1392"/>
      <c r="BK17" s="1392"/>
      <c r="BL17" s="1392"/>
      <c r="BM17" s="1392"/>
      <c r="BN17" s="1392"/>
      <c r="BO17" s="1392"/>
      <c r="BP17" s="1392"/>
      <c r="BQ17" s="1392"/>
      <c r="BR17" s="1424"/>
      <c r="BT17" s="214"/>
      <c r="BU17" s="214"/>
      <c r="BV17" s="214"/>
      <c r="BW17" s="214"/>
      <c r="CD17" s="210"/>
      <c r="CK17" s="210"/>
      <c r="CN17" s="18"/>
      <c r="CO17" s="18"/>
      <c r="CP17" s="18"/>
      <c r="CQ17" s="18"/>
      <c r="CR17" s="210"/>
      <c r="CS17" s="18"/>
      <c r="CT17" s="18"/>
      <c r="CU17" s="18"/>
      <c r="CV17" s="18"/>
      <c r="CW17" s="18"/>
      <c r="CX17" s="18"/>
      <c r="CY17" s="213"/>
      <c r="CZ17" s="18"/>
      <c r="DA17" s="18"/>
      <c r="DB17" s="18"/>
      <c r="DC17" s="18"/>
      <c r="DD17" s="213"/>
      <c r="DE17" s="210"/>
      <c r="DF17" s="210"/>
      <c r="DG17" s="210"/>
      <c r="DH17" s="210"/>
      <c r="DI17" s="210"/>
      <c r="DJ17" s="210"/>
      <c r="DK17" s="210"/>
      <c r="DL17" s="210"/>
      <c r="DM17" s="210"/>
      <c r="DN17" s="210"/>
    </row>
    <row r="18" spans="2:118" ht="6" customHeight="1" x14ac:dyDescent="0.15">
      <c r="B18" s="1220"/>
      <c r="C18" s="1300"/>
      <c r="D18" s="1221"/>
      <c r="E18" s="1433"/>
      <c r="F18" s="1221"/>
      <c r="G18" s="1062"/>
      <c r="H18" s="1062"/>
      <c r="I18" s="1062"/>
      <c r="J18" s="1062"/>
      <c r="K18" s="1062"/>
      <c r="L18" s="1062"/>
      <c r="M18" s="1062"/>
      <c r="N18" s="1062"/>
      <c r="O18" s="1062"/>
      <c r="P18" s="1062"/>
      <c r="Q18" s="1062"/>
      <c r="R18" s="1062"/>
      <c r="S18" s="1062"/>
      <c r="T18" s="407"/>
      <c r="U18" s="408"/>
      <c r="V18" s="408"/>
      <c r="W18" s="408"/>
      <c r="X18" s="408"/>
      <c r="Y18" s="1203" t="s">
        <v>58</v>
      </c>
      <c r="Z18" s="407"/>
      <c r="AA18" s="408"/>
      <c r="AB18" s="408"/>
      <c r="AC18" s="408"/>
      <c r="AD18" s="408"/>
      <c r="AE18" s="408"/>
      <c r="AF18" s="408"/>
      <c r="AG18" s="408"/>
      <c r="AH18" s="408"/>
      <c r="AI18" s="408"/>
      <c r="AJ18" s="1211" t="s">
        <v>8</v>
      </c>
      <c r="AL18" s="1446" t="s">
        <v>135</v>
      </c>
      <c r="AM18" s="1426"/>
      <c r="AN18" s="1426"/>
      <c r="AO18" s="1426" t="s">
        <v>62</v>
      </c>
      <c r="AP18" s="1426"/>
      <c r="AQ18" s="1426"/>
      <c r="AR18" s="1429" t="s">
        <v>261</v>
      </c>
      <c r="AS18" s="1429"/>
      <c r="AT18" s="1429"/>
      <c r="AU18" s="1429"/>
      <c r="AV18" s="1429"/>
      <c r="AW18" s="1429"/>
      <c r="AX18" s="1429"/>
      <c r="AY18" s="1429"/>
      <c r="AZ18" s="1429"/>
      <c r="BA18" s="1429"/>
      <c r="BB18" s="1429"/>
      <c r="BC18" s="1429"/>
      <c r="BD18" s="1070"/>
      <c r="BE18" s="1071"/>
      <c r="BF18" s="1071"/>
      <c r="BG18" s="1071"/>
      <c r="BH18" s="1071"/>
      <c r="BI18" s="1071"/>
      <c r="BJ18" s="1071"/>
      <c r="BK18" s="1071"/>
      <c r="BL18" s="1071"/>
      <c r="BM18" s="1071"/>
      <c r="BN18" s="1071"/>
      <c r="BO18" s="1071"/>
      <c r="BP18" s="1071"/>
      <c r="BQ18" s="1071"/>
      <c r="BR18" s="1430" t="s">
        <v>8</v>
      </c>
      <c r="BT18" s="214"/>
      <c r="BU18" s="214"/>
      <c r="BV18" s="214"/>
      <c r="BW18" s="214"/>
      <c r="CD18" s="210"/>
      <c r="CK18" s="210"/>
      <c r="CN18" s="18"/>
      <c r="CO18" s="18"/>
      <c r="CP18" s="18"/>
      <c r="CQ18" s="18"/>
      <c r="CR18" s="210"/>
      <c r="CS18" s="18"/>
      <c r="CT18" s="18"/>
      <c r="CU18" s="18"/>
      <c r="CV18" s="18"/>
      <c r="CW18" s="18"/>
      <c r="CX18" s="18"/>
      <c r="CY18" s="213"/>
      <c r="CZ18" s="18"/>
      <c r="DA18" s="18"/>
      <c r="DB18" s="18"/>
      <c r="DC18" s="18"/>
      <c r="DD18" s="213"/>
      <c r="DE18" s="210"/>
      <c r="DF18" s="210"/>
      <c r="DG18" s="210"/>
      <c r="DH18" s="210"/>
      <c r="DI18" s="210"/>
      <c r="DJ18" s="210"/>
      <c r="DK18" s="210"/>
      <c r="DL18" s="210"/>
      <c r="DM18" s="210"/>
      <c r="DN18" s="210"/>
    </row>
    <row r="19" spans="2:118" ht="6" customHeight="1" x14ac:dyDescent="0.15">
      <c r="B19" s="1220"/>
      <c r="C19" s="1300"/>
      <c r="D19" s="1221"/>
      <c r="E19" s="1433"/>
      <c r="F19" s="1221"/>
      <c r="G19" s="1062"/>
      <c r="H19" s="1062"/>
      <c r="I19" s="1062"/>
      <c r="J19" s="1062"/>
      <c r="K19" s="1062"/>
      <c r="L19" s="1062"/>
      <c r="M19" s="1062"/>
      <c r="N19" s="1062"/>
      <c r="O19" s="1062"/>
      <c r="P19" s="1062"/>
      <c r="Q19" s="1062"/>
      <c r="R19" s="1062"/>
      <c r="S19" s="1062"/>
      <c r="T19" s="407"/>
      <c r="U19" s="408"/>
      <c r="V19" s="408"/>
      <c r="W19" s="408"/>
      <c r="X19" s="408"/>
      <c r="Y19" s="1203"/>
      <c r="Z19" s="407"/>
      <c r="AA19" s="408"/>
      <c r="AB19" s="408"/>
      <c r="AC19" s="408"/>
      <c r="AD19" s="408"/>
      <c r="AE19" s="408"/>
      <c r="AF19" s="408"/>
      <c r="AG19" s="408"/>
      <c r="AH19" s="408"/>
      <c r="AI19" s="408"/>
      <c r="AJ19" s="1211"/>
      <c r="AL19" s="1447"/>
      <c r="AM19" s="1448"/>
      <c r="AN19" s="1448"/>
      <c r="AO19" s="1427"/>
      <c r="AP19" s="1427"/>
      <c r="AQ19" s="1427"/>
      <c r="AR19" s="1377"/>
      <c r="AS19" s="1377"/>
      <c r="AT19" s="1377"/>
      <c r="AU19" s="1377"/>
      <c r="AV19" s="1377"/>
      <c r="AW19" s="1377"/>
      <c r="AX19" s="1377"/>
      <c r="AY19" s="1377"/>
      <c r="AZ19" s="1377"/>
      <c r="BA19" s="1377"/>
      <c r="BB19" s="1377"/>
      <c r="BC19" s="1377"/>
      <c r="BD19" s="407"/>
      <c r="BE19" s="408"/>
      <c r="BF19" s="408"/>
      <c r="BG19" s="408"/>
      <c r="BH19" s="408"/>
      <c r="BI19" s="408"/>
      <c r="BJ19" s="408"/>
      <c r="BK19" s="408"/>
      <c r="BL19" s="408"/>
      <c r="BM19" s="408"/>
      <c r="BN19" s="408"/>
      <c r="BO19" s="408"/>
      <c r="BP19" s="408"/>
      <c r="BQ19" s="408"/>
      <c r="BR19" s="1423"/>
      <c r="BT19" s="214"/>
      <c r="BU19" s="214"/>
      <c r="BV19" s="214"/>
      <c r="BW19" s="214"/>
      <c r="CD19" s="210"/>
      <c r="CK19" s="210"/>
      <c r="CN19" s="18"/>
      <c r="CO19" s="18"/>
      <c r="CP19" s="18"/>
      <c r="CQ19" s="18"/>
      <c r="CR19" s="210"/>
      <c r="CS19" s="18"/>
      <c r="CT19" s="18"/>
      <c r="CU19" s="18"/>
      <c r="CV19" s="18"/>
      <c r="CW19" s="18"/>
      <c r="CX19" s="18"/>
      <c r="CY19" s="213"/>
      <c r="CZ19" s="18"/>
      <c r="DA19" s="18"/>
      <c r="DB19" s="18"/>
      <c r="DC19" s="18"/>
      <c r="DD19" s="213"/>
      <c r="DE19" s="210"/>
      <c r="DF19" s="210"/>
      <c r="DG19" s="210"/>
      <c r="DH19" s="210"/>
      <c r="DI19" s="210"/>
      <c r="DJ19" s="210"/>
      <c r="DK19" s="210"/>
      <c r="DL19" s="210"/>
      <c r="DM19" s="210"/>
      <c r="DN19" s="210"/>
    </row>
    <row r="20" spans="2:118" ht="6" customHeight="1" x14ac:dyDescent="0.15">
      <c r="B20" s="1220"/>
      <c r="C20" s="1300"/>
      <c r="D20" s="1221"/>
      <c r="E20" s="1433"/>
      <c r="F20" s="1221"/>
      <c r="G20" s="1062"/>
      <c r="H20" s="1062"/>
      <c r="I20" s="1062"/>
      <c r="J20" s="1062"/>
      <c r="K20" s="1062"/>
      <c r="L20" s="1062"/>
      <c r="M20" s="1062"/>
      <c r="N20" s="1062"/>
      <c r="O20" s="1062"/>
      <c r="P20" s="1062"/>
      <c r="Q20" s="1062"/>
      <c r="R20" s="1062"/>
      <c r="S20" s="1062"/>
      <c r="T20" s="407"/>
      <c r="U20" s="408"/>
      <c r="V20" s="408"/>
      <c r="W20" s="408"/>
      <c r="X20" s="408"/>
      <c r="Y20" s="1203"/>
      <c r="Z20" s="407"/>
      <c r="AA20" s="408"/>
      <c r="AB20" s="408"/>
      <c r="AC20" s="408"/>
      <c r="AD20" s="408"/>
      <c r="AE20" s="408"/>
      <c r="AF20" s="408"/>
      <c r="AG20" s="408"/>
      <c r="AH20" s="408"/>
      <c r="AI20" s="408"/>
      <c r="AJ20" s="1211"/>
      <c r="AL20" s="1449"/>
      <c r="AM20" s="1427"/>
      <c r="AN20" s="1427"/>
      <c r="AO20" s="1427"/>
      <c r="AP20" s="1427"/>
      <c r="AQ20" s="1427"/>
      <c r="AR20" s="1377"/>
      <c r="AS20" s="1377"/>
      <c r="AT20" s="1377"/>
      <c r="AU20" s="1377"/>
      <c r="AV20" s="1377"/>
      <c r="AW20" s="1377"/>
      <c r="AX20" s="1377"/>
      <c r="AY20" s="1377"/>
      <c r="AZ20" s="1377"/>
      <c r="BA20" s="1377"/>
      <c r="BB20" s="1377"/>
      <c r="BC20" s="1377"/>
      <c r="BD20" s="407"/>
      <c r="BE20" s="408"/>
      <c r="BF20" s="408"/>
      <c r="BG20" s="408"/>
      <c r="BH20" s="408"/>
      <c r="BI20" s="408"/>
      <c r="BJ20" s="408"/>
      <c r="BK20" s="408"/>
      <c r="BL20" s="408"/>
      <c r="BM20" s="408"/>
      <c r="BN20" s="408"/>
      <c r="BO20" s="408"/>
      <c r="BP20" s="408"/>
      <c r="BQ20" s="408"/>
      <c r="BR20" s="1423"/>
      <c r="BT20" s="214"/>
      <c r="BU20" s="214"/>
      <c r="BV20" s="214"/>
      <c r="BW20" s="214"/>
      <c r="CD20" s="210"/>
      <c r="CK20" s="210"/>
      <c r="CN20" s="18"/>
      <c r="CO20" s="18"/>
      <c r="CP20" s="18"/>
      <c r="CQ20" s="18"/>
      <c r="CR20" s="210"/>
      <c r="CS20" s="18"/>
      <c r="CT20" s="18"/>
      <c r="CU20" s="18"/>
      <c r="CV20" s="18"/>
      <c r="CW20" s="18"/>
      <c r="CX20" s="18"/>
      <c r="CY20" s="213"/>
      <c r="CZ20" s="18"/>
      <c r="DA20" s="18"/>
      <c r="DB20" s="18"/>
      <c r="DC20" s="18"/>
      <c r="DD20" s="213"/>
      <c r="DE20" s="210"/>
      <c r="DF20" s="210"/>
      <c r="DG20" s="210"/>
      <c r="DH20" s="210"/>
      <c r="DI20" s="210"/>
      <c r="DJ20" s="210"/>
      <c r="DK20" s="210"/>
      <c r="DL20" s="210"/>
      <c r="DM20" s="210"/>
      <c r="DN20" s="210"/>
    </row>
    <row r="21" spans="2:118" ht="6" customHeight="1" x14ac:dyDescent="0.15">
      <c r="B21" s="1220"/>
      <c r="C21" s="1300"/>
      <c r="D21" s="1221"/>
      <c r="E21" s="1433"/>
      <c r="F21" s="1221"/>
      <c r="G21" s="1431" t="s">
        <v>60</v>
      </c>
      <c r="H21" s="1431"/>
      <c r="I21" s="1431"/>
      <c r="J21" s="1431"/>
      <c r="K21" s="1431"/>
      <c r="L21" s="1431"/>
      <c r="M21" s="1431"/>
      <c r="N21" s="1431"/>
      <c r="O21" s="1431"/>
      <c r="P21" s="1431"/>
      <c r="Q21" s="1431"/>
      <c r="R21" s="1431"/>
      <c r="S21" s="1431"/>
      <c r="T21" s="407"/>
      <c r="U21" s="408"/>
      <c r="V21" s="408"/>
      <c r="W21" s="408"/>
      <c r="X21" s="408"/>
      <c r="Y21" s="1203" t="s">
        <v>58</v>
      </c>
      <c r="Z21" s="407"/>
      <c r="AA21" s="408"/>
      <c r="AB21" s="408"/>
      <c r="AC21" s="408"/>
      <c r="AD21" s="408"/>
      <c r="AE21" s="408"/>
      <c r="AF21" s="408"/>
      <c r="AG21" s="408"/>
      <c r="AH21" s="408"/>
      <c r="AI21" s="408"/>
      <c r="AJ21" s="1211" t="s">
        <v>8</v>
      </c>
      <c r="AL21" s="1449"/>
      <c r="AM21" s="1427"/>
      <c r="AN21" s="1427"/>
      <c r="AO21" s="1427"/>
      <c r="AP21" s="1427"/>
      <c r="AQ21" s="1427"/>
      <c r="AR21" s="1377" t="s">
        <v>207</v>
      </c>
      <c r="AS21" s="1377"/>
      <c r="AT21" s="1377"/>
      <c r="AU21" s="1377"/>
      <c r="AV21" s="1377"/>
      <c r="AW21" s="1377"/>
      <c r="AX21" s="1377"/>
      <c r="AY21" s="1377"/>
      <c r="AZ21" s="1377"/>
      <c r="BA21" s="1377"/>
      <c r="BB21" s="1377"/>
      <c r="BC21" s="1377"/>
      <c r="BD21" s="407"/>
      <c r="BE21" s="408"/>
      <c r="BF21" s="408"/>
      <c r="BG21" s="408"/>
      <c r="BH21" s="408"/>
      <c r="BI21" s="408"/>
      <c r="BJ21" s="408"/>
      <c r="BK21" s="408"/>
      <c r="BL21" s="408"/>
      <c r="BM21" s="408"/>
      <c r="BN21" s="408"/>
      <c r="BO21" s="408"/>
      <c r="BP21" s="408"/>
      <c r="BQ21" s="408"/>
      <c r="BR21" s="1423" t="s">
        <v>8</v>
      </c>
      <c r="BT21" s="214"/>
      <c r="BU21" s="214"/>
      <c r="BV21" s="214"/>
      <c r="BW21" s="214"/>
      <c r="CD21" s="210"/>
      <c r="CK21" s="210"/>
      <c r="CN21" s="18"/>
      <c r="CO21" s="18"/>
      <c r="CP21" s="18"/>
      <c r="CQ21" s="18"/>
      <c r="CR21" s="210"/>
      <c r="CS21" s="18"/>
      <c r="CT21" s="18"/>
      <c r="CU21" s="18"/>
      <c r="CV21" s="18"/>
      <c r="CW21" s="18"/>
      <c r="CX21" s="18"/>
      <c r="CY21" s="213"/>
      <c r="CZ21" s="18"/>
      <c r="DA21" s="18"/>
      <c r="DB21" s="18"/>
      <c r="DC21" s="18"/>
      <c r="DD21" s="213"/>
      <c r="DE21" s="210"/>
      <c r="DF21" s="210"/>
      <c r="DG21" s="210"/>
      <c r="DH21" s="210"/>
      <c r="DI21" s="210"/>
      <c r="DJ21" s="210"/>
      <c r="DK21" s="210"/>
      <c r="DL21" s="210"/>
      <c r="DM21" s="210"/>
      <c r="DN21" s="210"/>
    </row>
    <row r="22" spans="2:118" ht="6" customHeight="1" x14ac:dyDescent="0.15">
      <c r="B22" s="1220"/>
      <c r="C22" s="1300"/>
      <c r="D22" s="1221"/>
      <c r="E22" s="1433"/>
      <c r="F22" s="1221"/>
      <c r="G22" s="1431"/>
      <c r="H22" s="1431"/>
      <c r="I22" s="1431"/>
      <c r="J22" s="1431"/>
      <c r="K22" s="1431"/>
      <c r="L22" s="1431"/>
      <c r="M22" s="1431"/>
      <c r="N22" s="1431"/>
      <c r="O22" s="1431"/>
      <c r="P22" s="1431"/>
      <c r="Q22" s="1431"/>
      <c r="R22" s="1431"/>
      <c r="S22" s="1431"/>
      <c r="T22" s="407"/>
      <c r="U22" s="408"/>
      <c r="V22" s="408"/>
      <c r="W22" s="408"/>
      <c r="X22" s="408"/>
      <c r="Y22" s="1203"/>
      <c r="Z22" s="407"/>
      <c r="AA22" s="408"/>
      <c r="AB22" s="408"/>
      <c r="AC22" s="408"/>
      <c r="AD22" s="408"/>
      <c r="AE22" s="408"/>
      <c r="AF22" s="408"/>
      <c r="AG22" s="408"/>
      <c r="AH22" s="408"/>
      <c r="AI22" s="408"/>
      <c r="AJ22" s="1211"/>
      <c r="AL22" s="1449"/>
      <c r="AM22" s="1427"/>
      <c r="AN22" s="1427"/>
      <c r="AO22" s="1427"/>
      <c r="AP22" s="1427"/>
      <c r="AQ22" s="1427"/>
      <c r="AR22" s="1377"/>
      <c r="AS22" s="1377"/>
      <c r="AT22" s="1377"/>
      <c r="AU22" s="1377"/>
      <c r="AV22" s="1377"/>
      <c r="AW22" s="1377"/>
      <c r="AX22" s="1377"/>
      <c r="AY22" s="1377"/>
      <c r="AZ22" s="1377"/>
      <c r="BA22" s="1377"/>
      <c r="BB22" s="1377"/>
      <c r="BC22" s="1377"/>
      <c r="BD22" s="407"/>
      <c r="BE22" s="408"/>
      <c r="BF22" s="408"/>
      <c r="BG22" s="408"/>
      <c r="BH22" s="408"/>
      <c r="BI22" s="408"/>
      <c r="BJ22" s="408"/>
      <c r="BK22" s="408"/>
      <c r="BL22" s="408"/>
      <c r="BM22" s="408"/>
      <c r="BN22" s="408"/>
      <c r="BO22" s="408"/>
      <c r="BP22" s="408"/>
      <c r="BQ22" s="408"/>
      <c r="BR22" s="1423"/>
      <c r="BT22" s="214"/>
      <c r="BU22" s="214"/>
      <c r="BV22" s="214"/>
      <c r="BW22" s="214"/>
      <c r="CD22" s="210"/>
      <c r="CK22" s="210"/>
      <c r="CN22" s="18"/>
      <c r="CO22" s="18"/>
      <c r="CP22" s="18"/>
      <c r="CQ22" s="18"/>
      <c r="CR22" s="210"/>
      <c r="CS22" s="18"/>
      <c r="CT22" s="18"/>
      <c r="CU22" s="18"/>
      <c r="CV22" s="18"/>
      <c r="CW22" s="18"/>
      <c r="CX22" s="18"/>
      <c r="CY22" s="213"/>
      <c r="CZ22" s="18"/>
      <c r="DA22" s="18"/>
      <c r="DB22" s="18"/>
      <c r="DC22" s="18"/>
      <c r="DD22" s="213"/>
      <c r="DE22" s="210"/>
      <c r="DF22" s="210"/>
      <c r="DG22" s="210"/>
      <c r="DH22" s="210"/>
      <c r="DI22" s="210"/>
      <c r="DJ22" s="210"/>
      <c r="DK22" s="210"/>
      <c r="DL22" s="210"/>
      <c r="DM22" s="210"/>
      <c r="DN22" s="210"/>
    </row>
    <row r="23" spans="2:118" ht="6" customHeight="1" x14ac:dyDescent="0.15">
      <c r="B23" s="1220"/>
      <c r="C23" s="1300"/>
      <c r="D23" s="1221"/>
      <c r="E23" s="1433"/>
      <c r="F23" s="1221"/>
      <c r="G23" s="1431"/>
      <c r="H23" s="1431"/>
      <c r="I23" s="1431"/>
      <c r="J23" s="1431"/>
      <c r="K23" s="1431"/>
      <c r="L23" s="1431"/>
      <c r="M23" s="1431"/>
      <c r="N23" s="1431"/>
      <c r="O23" s="1431"/>
      <c r="P23" s="1431"/>
      <c r="Q23" s="1431"/>
      <c r="R23" s="1431"/>
      <c r="S23" s="1431"/>
      <c r="T23" s="407"/>
      <c r="U23" s="408"/>
      <c r="V23" s="408"/>
      <c r="W23" s="408"/>
      <c r="X23" s="408"/>
      <c r="Y23" s="1203"/>
      <c r="Z23" s="407"/>
      <c r="AA23" s="408"/>
      <c r="AB23" s="408"/>
      <c r="AC23" s="408"/>
      <c r="AD23" s="408"/>
      <c r="AE23" s="408"/>
      <c r="AF23" s="408"/>
      <c r="AG23" s="408"/>
      <c r="AH23" s="408"/>
      <c r="AI23" s="408"/>
      <c r="AJ23" s="1211"/>
      <c r="AL23" s="1449"/>
      <c r="AM23" s="1427"/>
      <c r="AN23" s="1427"/>
      <c r="AO23" s="1427"/>
      <c r="AP23" s="1427"/>
      <c r="AQ23" s="1427"/>
      <c r="AR23" s="1377"/>
      <c r="AS23" s="1377"/>
      <c r="AT23" s="1377"/>
      <c r="AU23" s="1377"/>
      <c r="AV23" s="1377"/>
      <c r="AW23" s="1377"/>
      <c r="AX23" s="1377"/>
      <c r="AY23" s="1377"/>
      <c r="AZ23" s="1377"/>
      <c r="BA23" s="1377"/>
      <c r="BB23" s="1377"/>
      <c r="BC23" s="1377"/>
      <c r="BD23" s="407"/>
      <c r="BE23" s="408"/>
      <c r="BF23" s="408"/>
      <c r="BG23" s="408"/>
      <c r="BH23" s="408"/>
      <c r="BI23" s="408"/>
      <c r="BJ23" s="408"/>
      <c r="BK23" s="408"/>
      <c r="BL23" s="408"/>
      <c r="BM23" s="408"/>
      <c r="BN23" s="408"/>
      <c r="BO23" s="408"/>
      <c r="BP23" s="408"/>
      <c r="BQ23" s="408"/>
      <c r="BR23" s="1423"/>
      <c r="BT23" s="214"/>
      <c r="BU23" s="214"/>
      <c r="BV23" s="214"/>
      <c r="BW23" s="214"/>
      <c r="CD23" s="210"/>
      <c r="CK23" s="210"/>
      <c r="CN23" s="18"/>
      <c r="CO23" s="18"/>
      <c r="CP23" s="18"/>
      <c r="CQ23" s="18"/>
      <c r="CR23" s="210"/>
      <c r="CS23" s="18"/>
      <c r="CT23" s="18"/>
      <c r="CU23" s="18"/>
      <c r="CV23" s="18"/>
      <c r="CW23" s="18"/>
      <c r="CX23" s="18"/>
      <c r="CY23" s="213"/>
      <c r="CZ23" s="18"/>
      <c r="DA23" s="18"/>
      <c r="DB23" s="18"/>
      <c r="DC23" s="18"/>
      <c r="DD23" s="213"/>
      <c r="DE23" s="210"/>
      <c r="DF23" s="210"/>
      <c r="DG23" s="210"/>
      <c r="DH23" s="210"/>
      <c r="DI23" s="210"/>
      <c r="DJ23" s="210"/>
      <c r="DK23" s="210"/>
      <c r="DL23" s="210"/>
      <c r="DM23" s="210"/>
      <c r="DN23" s="210"/>
    </row>
    <row r="24" spans="2:118" ht="6" customHeight="1" x14ac:dyDescent="0.15">
      <c r="B24" s="1220"/>
      <c r="C24" s="1300"/>
      <c r="D24" s="1221"/>
      <c r="E24" s="1433"/>
      <c r="F24" s="1221"/>
      <c r="G24" s="1016" t="s">
        <v>61</v>
      </c>
      <c r="H24" s="1016"/>
      <c r="I24" s="1016"/>
      <c r="J24" s="1016"/>
      <c r="K24" s="1016"/>
      <c r="L24" s="1016"/>
      <c r="M24" s="1016"/>
      <c r="N24" s="1016"/>
      <c r="O24" s="1016"/>
      <c r="P24" s="1016"/>
      <c r="Q24" s="1016"/>
      <c r="R24" s="1016"/>
      <c r="S24" s="1016"/>
      <c r="T24" s="912">
        <f>SUM(T15:X23)</f>
        <v>0</v>
      </c>
      <c r="U24" s="913"/>
      <c r="V24" s="913"/>
      <c r="W24" s="913"/>
      <c r="X24" s="913"/>
      <c r="Y24" s="1203" t="s">
        <v>58</v>
      </c>
      <c r="Z24" s="912">
        <f>SUM(Z15:AI23)</f>
        <v>0</v>
      </c>
      <c r="AA24" s="913"/>
      <c r="AB24" s="913"/>
      <c r="AC24" s="913"/>
      <c r="AD24" s="913"/>
      <c r="AE24" s="913"/>
      <c r="AF24" s="913"/>
      <c r="AG24" s="913"/>
      <c r="AH24" s="913"/>
      <c r="AI24" s="913"/>
      <c r="AJ24" s="1211" t="s">
        <v>8</v>
      </c>
      <c r="AL24" s="1449"/>
      <c r="AM24" s="1427"/>
      <c r="AN24" s="1427"/>
      <c r="AO24" s="1427"/>
      <c r="AP24" s="1427"/>
      <c r="AQ24" s="1427"/>
      <c r="AR24" s="1377" t="s">
        <v>262</v>
      </c>
      <c r="AS24" s="1377"/>
      <c r="AT24" s="1377"/>
      <c r="AU24" s="1377"/>
      <c r="AV24" s="1377"/>
      <c r="AW24" s="1377"/>
      <c r="AX24" s="1377"/>
      <c r="AY24" s="1377"/>
      <c r="AZ24" s="1377"/>
      <c r="BA24" s="1377"/>
      <c r="BB24" s="1377"/>
      <c r="BC24" s="1377"/>
      <c r="BD24" s="407"/>
      <c r="BE24" s="408"/>
      <c r="BF24" s="408"/>
      <c r="BG24" s="408"/>
      <c r="BH24" s="408"/>
      <c r="BI24" s="408"/>
      <c r="BJ24" s="408"/>
      <c r="BK24" s="408"/>
      <c r="BL24" s="408"/>
      <c r="BM24" s="408"/>
      <c r="BN24" s="408"/>
      <c r="BO24" s="408"/>
      <c r="BP24" s="408"/>
      <c r="BQ24" s="408"/>
      <c r="BR24" s="1423" t="s">
        <v>8</v>
      </c>
      <c r="BT24" s="214"/>
      <c r="BU24" s="214"/>
      <c r="BV24" s="214"/>
      <c r="BW24" s="214"/>
      <c r="CD24" s="210"/>
      <c r="CK24" s="210"/>
      <c r="CN24" s="18"/>
      <c r="CO24" s="18"/>
      <c r="CP24" s="18"/>
      <c r="CQ24" s="18"/>
      <c r="CR24" s="210"/>
      <c r="CS24" s="18"/>
      <c r="CT24" s="18"/>
      <c r="CU24" s="18"/>
      <c r="CV24" s="18"/>
      <c r="CW24" s="18"/>
      <c r="CX24" s="18"/>
      <c r="CY24" s="213"/>
      <c r="CZ24" s="18"/>
      <c r="DA24" s="18"/>
      <c r="DB24" s="18"/>
      <c r="DC24" s="18"/>
      <c r="DD24" s="213"/>
      <c r="DE24" s="210"/>
      <c r="DF24" s="210"/>
      <c r="DG24" s="210"/>
      <c r="DH24" s="210"/>
      <c r="DI24" s="210"/>
      <c r="DJ24" s="210"/>
      <c r="DK24" s="210"/>
      <c r="DL24" s="210"/>
      <c r="DM24" s="210"/>
      <c r="DN24" s="210"/>
    </row>
    <row r="25" spans="2:118" ht="6" customHeight="1" x14ac:dyDescent="0.15">
      <c r="B25" s="1220"/>
      <c r="C25" s="1300"/>
      <c r="D25" s="1221"/>
      <c r="E25" s="1433"/>
      <c r="F25" s="1221"/>
      <c r="G25" s="1016"/>
      <c r="H25" s="1016"/>
      <c r="I25" s="1016"/>
      <c r="J25" s="1016"/>
      <c r="K25" s="1016"/>
      <c r="L25" s="1016"/>
      <c r="M25" s="1016"/>
      <c r="N25" s="1016"/>
      <c r="O25" s="1016"/>
      <c r="P25" s="1016"/>
      <c r="Q25" s="1016"/>
      <c r="R25" s="1016"/>
      <c r="S25" s="1016"/>
      <c r="T25" s="912"/>
      <c r="U25" s="913"/>
      <c r="V25" s="913"/>
      <c r="W25" s="913"/>
      <c r="X25" s="913"/>
      <c r="Y25" s="1203"/>
      <c r="Z25" s="912"/>
      <c r="AA25" s="913"/>
      <c r="AB25" s="913"/>
      <c r="AC25" s="913"/>
      <c r="AD25" s="913"/>
      <c r="AE25" s="913"/>
      <c r="AF25" s="913"/>
      <c r="AG25" s="913"/>
      <c r="AH25" s="913"/>
      <c r="AI25" s="913"/>
      <c r="AJ25" s="1211"/>
      <c r="AL25" s="1449"/>
      <c r="AM25" s="1427"/>
      <c r="AN25" s="1427"/>
      <c r="AO25" s="1427"/>
      <c r="AP25" s="1427"/>
      <c r="AQ25" s="1427"/>
      <c r="AR25" s="1377"/>
      <c r="AS25" s="1377"/>
      <c r="AT25" s="1377"/>
      <c r="AU25" s="1377"/>
      <c r="AV25" s="1377"/>
      <c r="AW25" s="1377"/>
      <c r="AX25" s="1377"/>
      <c r="AY25" s="1377"/>
      <c r="AZ25" s="1377"/>
      <c r="BA25" s="1377"/>
      <c r="BB25" s="1377"/>
      <c r="BC25" s="1377"/>
      <c r="BD25" s="407"/>
      <c r="BE25" s="408"/>
      <c r="BF25" s="408"/>
      <c r="BG25" s="408"/>
      <c r="BH25" s="408"/>
      <c r="BI25" s="408"/>
      <c r="BJ25" s="408"/>
      <c r="BK25" s="408"/>
      <c r="BL25" s="408"/>
      <c r="BM25" s="408"/>
      <c r="BN25" s="408"/>
      <c r="BO25" s="408"/>
      <c r="BP25" s="408"/>
      <c r="BQ25" s="408"/>
      <c r="BR25" s="1423"/>
      <c r="BT25" s="214"/>
      <c r="BU25" s="214"/>
      <c r="BV25" s="214"/>
      <c r="BW25" s="214"/>
      <c r="CD25" s="210"/>
      <c r="CK25" s="210"/>
      <c r="CN25" s="18"/>
      <c r="CO25" s="18"/>
      <c r="CP25" s="18"/>
      <c r="CQ25" s="18"/>
      <c r="CR25" s="210"/>
      <c r="CS25" s="18"/>
      <c r="CT25" s="18"/>
      <c r="CU25" s="18"/>
      <c r="CV25" s="18"/>
      <c r="CW25" s="18"/>
      <c r="CX25" s="18"/>
      <c r="CY25" s="213"/>
      <c r="CZ25" s="18"/>
      <c r="DA25" s="18"/>
      <c r="DB25" s="18"/>
      <c r="DC25" s="18"/>
      <c r="DD25" s="213"/>
      <c r="DE25" s="210"/>
      <c r="DF25" s="210"/>
      <c r="DG25" s="210"/>
      <c r="DH25" s="210"/>
      <c r="DI25" s="210"/>
      <c r="DJ25" s="210"/>
      <c r="DK25" s="210"/>
      <c r="DL25" s="210"/>
      <c r="DM25" s="210"/>
      <c r="DN25" s="210"/>
    </row>
    <row r="26" spans="2:118" ht="6" customHeight="1" thickBot="1" x14ac:dyDescent="0.2">
      <c r="B26" s="1220"/>
      <c r="C26" s="1300"/>
      <c r="D26" s="1221"/>
      <c r="E26" s="1434"/>
      <c r="F26" s="1223"/>
      <c r="G26" s="1425"/>
      <c r="H26" s="1425"/>
      <c r="I26" s="1425"/>
      <c r="J26" s="1425"/>
      <c r="K26" s="1425"/>
      <c r="L26" s="1425"/>
      <c r="M26" s="1425"/>
      <c r="N26" s="1425"/>
      <c r="O26" s="1425"/>
      <c r="P26" s="1425"/>
      <c r="Q26" s="1425"/>
      <c r="R26" s="1425"/>
      <c r="S26" s="1425"/>
      <c r="T26" s="932"/>
      <c r="U26" s="933"/>
      <c r="V26" s="933"/>
      <c r="W26" s="933"/>
      <c r="X26" s="933"/>
      <c r="Y26" s="1321"/>
      <c r="Z26" s="932"/>
      <c r="AA26" s="933"/>
      <c r="AB26" s="933"/>
      <c r="AC26" s="933"/>
      <c r="AD26" s="933"/>
      <c r="AE26" s="933"/>
      <c r="AF26" s="933"/>
      <c r="AG26" s="933"/>
      <c r="AH26" s="933"/>
      <c r="AI26" s="933"/>
      <c r="AJ26" s="1098"/>
      <c r="AL26" s="1449"/>
      <c r="AM26" s="1427"/>
      <c r="AN26" s="1427"/>
      <c r="AO26" s="1427"/>
      <c r="AP26" s="1427"/>
      <c r="AQ26" s="1427"/>
      <c r="AR26" s="1377"/>
      <c r="AS26" s="1377"/>
      <c r="AT26" s="1377"/>
      <c r="AU26" s="1377"/>
      <c r="AV26" s="1377"/>
      <c r="AW26" s="1377"/>
      <c r="AX26" s="1377"/>
      <c r="AY26" s="1377"/>
      <c r="AZ26" s="1377"/>
      <c r="BA26" s="1377"/>
      <c r="BB26" s="1377"/>
      <c r="BC26" s="1377"/>
      <c r="BD26" s="407"/>
      <c r="BE26" s="408"/>
      <c r="BF26" s="408"/>
      <c r="BG26" s="408"/>
      <c r="BH26" s="408"/>
      <c r="BI26" s="408"/>
      <c r="BJ26" s="408"/>
      <c r="BK26" s="408"/>
      <c r="BL26" s="408"/>
      <c r="BM26" s="408"/>
      <c r="BN26" s="408"/>
      <c r="BO26" s="408"/>
      <c r="BP26" s="408"/>
      <c r="BQ26" s="408"/>
      <c r="BR26" s="1423"/>
      <c r="BT26" s="214"/>
      <c r="BU26" s="214"/>
      <c r="BV26" s="214"/>
      <c r="BW26" s="214"/>
      <c r="CD26" s="210"/>
      <c r="CK26" s="210"/>
      <c r="CN26" s="18"/>
      <c r="CO26" s="18"/>
      <c r="CP26" s="18"/>
      <c r="CQ26" s="18"/>
      <c r="CR26" s="210"/>
      <c r="CS26" s="18"/>
      <c r="CT26" s="18"/>
      <c r="CU26" s="18"/>
      <c r="CV26" s="18"/>
      <c r="CW26" s="18"/>
      <c r="CX26" s="18"/>
      <c r="CY26" s="213"/>
      <c r="CZ26" s="18"/>
      <c r="DA26" s="18"/>
      <c r="DB26" s="18"/>
      <c r="DC26" s="18"/>
      <c r="DD26" s="213"/>
      <c r="DE26" s="210"/>
      <c r="DF26" s="210"/>
      <c r="DG26" s="210"/>
      <c r="DH26" s="210"/>
      <c r="DI26" s="210"/>
      <c r="DJ26" s="210"/>
      <c r="DK26" s="210"/>
      <c r="DL26" s="210"/>
      <c r="DM26" s="210"/>
      <c r="DN26" s="210"/>
    </row>
    <row r="27" spans="2:118" ht="6" customHeight="1" x14ac:dyDescent="0.15">
      <c r="B27" s="1220"/>
      <c r="C27" s="1300"/>
      <c r="D27" s="1221"/>
      <c r="E27" s="1426" t="s">
        <v>347</v>
      </c>
      <c r="F27" s="1426"/>
      <c r="G27" s="1426" t="s">
        <v>201</v>
      </c>
      <c r="H27" s="1426"/>
      <c r="I27" s="909" t="s">
        <v>693</v>
      </c>
      <c r="J27" s="910"/>
      <c r="K27" s="910"/>
      <c r="L27" s="910"/>
      <c r="M27" s="910"/>
      <c r="N27" s="910"/>
      <c r="O27" s="910"/>
      <c r="P27" s="910"/>
      <c r="Q27" s="910"/>
      <c r="R27" s="1440" t="s">
        <v>348</v>
      </c>
      <c r="S27" s="1441"/>
      <c r="T27" s="1442">
        <f>IF('４面'!F9="農協等",'４面'!I9,0)+IF('４面'!F10="農協等",'４面'!I10,0)+IF('４面'!F11="農協等",'４面'!I11,0)++IF('４面'!F12="農協等",'４面'!I12,0)+IF('４面'!F13="農協等",'４面'!I13,0)+IF('４面'!F14="農協等",'４面'!I14,0)+IF('４面'!F15="農協等",'４面'!I15,0)+IF('４面'!F16="農協等",'４面'!I16,0)+IF('４面'!F17="農協等",'４面'!I17,0)+IF('４面'!F18="農協等",'４面'!I18,0)+IF('４面'!F19="農協等",'４面'!I19,0)+IF('４面'!F20="農協等",'４面'!I20,0)+IF('４面'!F21="農協等",'４面'!I21,0)+IF('４面'!F22="農協等",'４面'!I22,0)+IF('４面'!F23="農協等",'４面'!I23,0)</f>
        <v>0</v>
      </c>
      <c r="U27" s="1443"/>
      <c r="V27" s="1443"/>
      <c r="W27" s="1443"/>
      <c r="X27" s="1443"/>
      <c r="Y27" s="1375" t="s">
        <v>64</v>
      </c>
      <c r="Z27" s="1373">
        <f>IF('４面'!F9="農協等",'４面'!K9,0)+IF('４面'!F10="農協等",'４面'!K10,0)+IF('４面'!F11="農協等",'４面'!K11,0)++IF('４面'!F12="農協等",'４面'!K12,0)+IF('４面'!F13="農協等",'４面'!K13,0)+IF('４面'!F14="農協等",'４面'!K14,0)+IF('４面'!F15="農協等",'４面'!K15,0)+IF('４面'!F16="農協等",'４面'!K16,0)+IF('４面'!F17="農協等",'４面'!K17,0)+IF('４面'!F18="農協等",'４面'!K18,0)+IF('４面'!F19="農協等",'４面'!K19,0)+IF('４面'!F20="農協等",'４面'!K20,0)+IF('４面'!F21="農協等",'４面'!K21,0)+IF('４面'!F22="農協等",'４面'!K22,0)+IF('４面'!F23="農協等",'４面'!K23,0)</f>
        <v>0</v>
      </c>
      <c r="AA27" s="1374"/>
      <c r="AB27" s="1374"/>
      <c r="AC27" s="1374"/>
      <c r="AD27" s="1374"/>
      <c r="AE27" s="1374"/>
      <c r="AF27" s="1374"/>
      <c r="AG27" s="1374"/>
      <c r="AH27" s="1374"/>
      <c r="AI27" s="1374"/>
      <c r="AJ27" s="1371" t="s">
        <v>8</v>
      </c>
      <c r="AL27" s="1449"/>
      <c r="AM27" s="1427"/>
      <c r="AN27" s="1427"/>
      <c r="AO27" s="1427"/>
      <c r="AP27" s="1427"/>
      <c r="AQ27" s="1427"/>
      <c r="AR27" s="1377" t="s">
        <v>246</v>
      </c>
      <c r="AS27" s="1377"/>
      <c r="AT27" s="1377"/>
      <c r="AU27" s="1377"/>
      <c r="AV27" s="1377"/>
      <c r="AW27" s="1377"/>
      <c r="AX27" s="1377"/>
      <c r="AY27" s="1377"/>
      <c r="AZ27" s="1377"/>
      <c r="BA27" s="1377"/>
      <c r="BB27" s="1377"/>
      <c r="BC27" s="1377"/>
      <c r="BD27" s="1436">
        <f>BD18+BD21-BD24</f>
        <v>0</v>
      </c>
      <c r="BE27" s="1437"/>
      <c r="BF27" s="1437"/>
      <c r="BG27" s="1437"/>
      <c r="BH27" s="1437"/>
      <c r="BI27" s="1437"/>
      <c r="BJ27" s="1437"/>
      <c r="BK27" s="1437"/>
      <c r="BL27" s="1437"/>
      <c r="BM27" s="1437"/>
      <c r="BN27" s="1437"/>
      <c r="BO27" s="1437"/>
      <c r="BP27" s="1437"/>
      <c r="BQ27" s="1437"/>
      <c r="BR27" s="1423" t="s">
        <v>8</v>
      </c>
      <c r="BT27" s="214"/>
      <c r="BU27" s="214"/>
      <c r="BV27" s="214"/>
      <c r="BW27" s="214"/>
      <c r="CD27" s="210"/>
      <c r="CK27" s="210"/>
      <c r="CN27" s="18"/>
      <c r="CO27" s="18"/>
      <c r="CP27" s="18"/>
      <c r="CQ27" s="18"/>
      <c r="CR27" s="210"/>
      <c r="CS27" s="18"/>
      <c r="CT27" s="18"/>
      <c r="CU27" s="18"/>
      <c r="CV27" s="18"/>
      <c r="CW27" s="18"/>
      <c r="CX27" s="18"/>
      <c r="CY27" s="213"/>
      <c r="CZ27" s="18"/>
      <c r="DA27" s="18"/>
      <c r="DB27" s="18"/>
      <c r="DC27" s="18"/>
      <c r="DD27" s="213"/>
      <c r="DE27" s="210"/>
      <c r="DF27" s="210"/>
      <c r="DG27" s="210"/>
      <c r="DH27" s="210"/>
      <c r="DI27" s="210"/>
      <c r="DJ27" s="210"/>
      <c r="DK27" s="210"/>
      <c r="DL27" s="210"/>
      <c r="DM27" s="210"/>
      <c r="DN27" s="210"/>
    </row>
    <row r="28" spans="2:118" ht="6" customHeight="1" x14ac:dyDescent="0.15">
      <c r="B28" s="1220"/>
      <c r="C28" s="1300"/>
      <c r="D28" s="1221"/>
      <c r="E28" s="1427"/>
      <c r="F28" s="1427"/>
      <c r="G28" s="1427"/>
      <c r="H28" s="1427"/>
      <c r="I28" s="442"/>
      <c r="J28" s="443"/>
      <c r="K28" s="443"/>
      <c r="L28" s="443"/>
      <c r="M28" s="443"/>
      <c r="N28" s="443"/>
      <c r="O28" s="443"/>
      <c r="P28" s="443"/>
      <c r="Q28" s="443"/>
      <c r="R28" s="537"/>
      <c r="S28" s="557"/>
      <c r="T28" s="1413"/>
      <c r="U28" s="1414"/>
      <c r="V28" s="1414"/>
      <c r="W28" s="1414"/>
      <c r="X28" s="1414"/>
      <c r="Y28" s="1203"/>
      <c r="Z28" s="912"/>
      <c r="AA28" s="913"/>
      <c r="AB28" s="913"/>
      <c r="AC28" s="913"/>
      <c r="AD28" s="913"/>
      <c r="AE28" s="913"/>
      <c r="AF28" s="913"/>
      <c r="AG28" s="913"/>
      <c r="AH28" s="913"/>
      <c r="AI28" s="913"/>
      <c r="AJ28" s="1211"/>
      <c r="AL28" s="1449"/>
      <c r="AM28" s="1427"/>
      <c r="AN28" s="1427"/>
      <c r="AO28" s="1427"/>
      <c r="AP28" s="1427"/>
      <c r="AQ28" s="1427"/>
      <c r="AR28" s="1377"/>
      <c r="AS28" s="1377"/>
      <c r="AT28" s="1377"/>
      <c r="AU28" s="1377"/>
      <c r="AV28" s="1377"/>
      <c r="AW28" s="1377"/>
      <c r="AX28" s="1377"/>
      <c r="AY28" s="1377"/>
      <c r="AZ28" s="1377"/>
      <c r="BA28" s="1377"/>
      <c r="BB28" s="1377"/>
      <c r="BC28" s="1377"/>
      <c r="BD28" s="1436"/>
      <c r="BE28" s="1437"/>
      <c r="BF28" s="1437"/>
      <c r="BG28" s="1437"/>
      <c r="BH28" s="1437"/>
      <c r="BI28" s="1437"/>
      <c r="BJ28" s="1437"/>
      <c r="BK28" s="1437"/>
      <c r="BL28" s="1437"/>
      <c r="BM28" s="1437"/>
      <c r="BN28" s="1437"/>
      <c r="BO28" s="1437"/>
      <c r="BP28" s="1437"/>
      <c r="BQ28" s="1437"/>
      <c r="BR28" s="1423"/>
      <c r="BT28" s="214"/>
      <c r="BU28" s="214"/>
      <c r="BV28" s="214"/>
      <c r="BW28" s="214"/>
      <c r="CD28" s="210"/>
      <c r="CK28" s="210"/>
      <c r="CN28" s="18"/>
      <c r="CO28" s="18"/>
      <c r="CP28" s="18"/>
      <c r="CQ28" s="18"/>
      <c r="CR28" s="210"/>
      <c r="CS28" s="18"/>
      <c r="CT28" s="18"/>
      <c r="CU28" s="18"/>
      <c r="CV28" s="18"/>
      <c r="CW28" s="18"/>
      <c r="CX28" s="18"/>
      <c r="CY28" s="213"/>
      <c r="CZ28" s="18"/>
      <c r="DA28" s="18"/>
      <c r="DB28" s="18"/>
      <c r="DC28" s="18"/>
      <c r="DD28" s="213"/>
      <c r="DE28" s="210"/>
      <c r="DF28" s="210"/>
      <c r="DG28" s="210"/>
      <c r="DH28" s="210"/>
      <c r="DI28" s="210"/>
      <c r="DJ28" s="210"/>
      <c r="DK28" s="210"/>
      <c r="DL28" s="210"/>
      <c r="DM28" s="210"/>
      <c r="DN28" s="210"/>
    </row>
    <row r="29" spans="2:118" ht="6" customHeight="1" thickBot="1" x14ac:dyDescent="0.2">
      <c r="B29" s="1220"/>
      <c r="C29" s="1300"/>
      <c r="D29" s="1221"/>
      <c r="E29" s="1427"/>
      <c r="F29" s="1427"/>
      <c r="G29" s="1427"/>
      <c r="H29" s="1427"/>
      <c r="I29" s="442"/>
      <c r="J29" s="443"/>
      <c r="K29" s="443"/>
      <c r="L29" s="443"/>
      <c r="M29" s="443"/>
      <c r="N29" s="443"/>
      <c r="O29" s="443"/>
      <c r="P29" s="443"/>
      <c r="Q29" s="443"/>
      <c r="R29" s="537"/>
      <c r="S29" s="557"/>
      <c r="T29" s="1413"/>
      <c r="U29" s="1414"/>
      <c r="V29" s="1414"/>
      <c r="W29" s="1414"/>
      <c r="X29" s="1414"/>
      <c r="Y29" s="1203"/>
      <c r="Z29" s="912"/>
      <c r="AA29" s="913"/>
      <c r="AB29" s="913"/>
      <c r="AC29" s="913"/>
      <c r="AD29" s="913"/>
      <c r="AE29" s="913"/>
      <c r="AF29" s="913"/>
      <c r="AG29" s="913"/>
      <c r="AH29" s="913"/>
      <c r="AI29" s="913"/>
      <c r="AJ29" s="1211"/>
      <c r="AL29" s="1449"/>
      <c r="AM29" s="1427"/>
      <c r="AN29" s="1427"/>
      <c r="AO29" s="1428"/>
      <c r="AP29" s="1428"/>
      <c r="AQ29" s="1428"/>
      <c r="AR29" s="1395"/>
      <c r="AS29" s="1395"/>
      <c r="AT29" s="1395"/>
      <c r="AU29" s="1395"/>
      <c r="AV29" s="1395"/>
      <c r="AW29" s="1395"/>
      <c r="AX29" s="1395"/>
      <c r="AY29" s="1395"/>
      <c r="AZ29" s="1395"/>
      <c r="BA29" s="1395"/>
      <c r="BB29" s="1395"/>
      <c r="BC29" s="1395"/>
      <c r="BD29" s="1438"/>
      <c r="BE29" s="1439"/>
      <c r="BF29" s="1439"/>
      <c r="BG29" s="1439"/>
      <c r="BH29" s="1439"/>
      <c r="BI29" s="1439"/>
      <c r="BJ29" s="1439"/>
      <c r="BK29" s="1439"/>
      <c r="BL29" s="1439"/>
      <c r="BM29" s="1439"/>
      <c r="BN29" s="1439"/>
      <c r="BO29" s="1439"/>
      <c r="BP29" s="1439"/>
      <c r="BQ29" s="1439"/>
      <c r="BR29" s="1424"/>
      <c r="BT29" s="214"/>
      <c r="BU29" s="214"/>
      <c r="BV29" s="214"/>
      <c r="BW29" s="214"/>
      <c r="CD29" s="210"/>
      <c r="CK29" s="210"/>
      <c r="CN29" s="18"/>
      <c r="CO29" s="18"/>
      <c r="CP29" s="18"/>
      <c r="CQ29" s="18"/>
      <c r="CR29" s="210"/>
      <c r="CS29" s="18"/>
      <c r="CT29" s="18"/>
      <c r="CU29" s="18"/>
      <c r="CV29" s="18"/>
      <c r="CW29" s="18"/>
      <c r="CX29" s="18"/>
      <c r="CY29" s="213"/>
      <c r="CZ29" s="18"/>
      <c r="DA29" s="18"/>
      <c r="DB29" s="18"/>
      <c r="DC29" s="18"/>
      <c r="DD29" s="213"/>
      <c r="DE29" s="210"/>
      <c r="DF29" s="210"/>
      <c r="DG29" s="210"/>
      <c r="DH29" s="210"/>
      <c r="DI29" s="210"/>
      <c r="DJ29" s="210"/>
      <c r="DK29" s="210"/>
      <c r="DL29" s="210"/>
      <c r="DM29" s="210"/>
      <c r="DN29" s="210"/>
    </row>
    <row r="30" spans="2:118" ht="6" customHeight="1" x14ac:dyDescent="0.15">
      <c r="B30" s="1220"/>
      <c r="C30" s="1300"/>
      <c r="D30" s="1221"/>
      <c r="E30" s="1427"/>
      <c r="F30" s="1427"/>
      <c r="G30" s="1427"/>
      <c r="H30" s="1427"/>
      <c r="I30" s="442" t="s">
        <v>694</v>
      </c>
      <c r="J30" s="443"/>
      <c r="K30" s="443"/>
      <c r="L30" s="443"/>
      <c r="M30" s="443"/>
      <c r="N30" s="443"/>
      <c r="O30" s="443"/>
      <c r="P30" s="443"/>
      <c r="Q30" s="443"/>
      <c r="R30" s="537" t="s">
        <v>342</v>
      </c>
      <c r="S30" s="557"/>
      <c r="T30" s="1413">
        <f>'４面'!R24</f>
        <v>0</v>
      </c>
      <c r="U30" s="1414"/>
      <c r="V30" s="1414"/>
      <c r="W30" s="1414"/>
      <c r="X30" s="1414"/>
      <c r="Y30" s="1203" t="s">
        <v>64</v>
      </c>
      <c r="Z30" s="912">
        <f>'４面'!U24</f>
        <v>0</v>
      </c>
      <c r="AA30" s="913"/>
      <c r="AB30" s="913"/>
      <c r="AC30" s="913"/>
      <c r="AD30" s="913"/>
      <c r="AE30" s="913"/>
      <c r="AF30" s="913"/>
      <c r="AG30" s="913"/>
      <c r="AH30" s="913"/>
      <c r="AI30" s="913"/>
      <c r="AJ30" s="1211" t="s">
        <v>8</v>
      </c>
      <c r="AL30" s="1449"/>
      <c r="AM30" s="1427"/>
      <c r="AN30" s="1427"/>
      <c r="AO30" s="1417" t="s">
        <v>65</v>
      </c>
      <c r="AP30" s="1417"/>
      <c r="AQ30" s="1417"/>
      <c r="AR30" s="1417"/>
      <c r="AS30" s="1417"/>
      <c r="AT30" s="1417"/>
      <c r="AU30" s="1417"/>
      <c r="AV30" s="1417"/>
      <c r="AW30" s="1373">
        <f>IF(AND(AL72="営業",AL66&gt;0,BD66&gt;0),BD72,0)+IF(AND(AL84="営業",AL78&gt;0,BD78&gt;0),BD84,0)+IF(AND(AL96="営業",AL90&gt;0,BD90&gt;0),BD96,0)</f>
        <v>0</v>
      </c>
      <c r="AX30" s="1374"/>
      <c r="AY30" s="1374"/>
      <c r="AZ30" s="1374"/>
      <c r="BA30" s="1374"/>
      <c r="BB30" s="1374"/>
      <c r="BC30" s="1375" t="s">
        <v>8</v>
      </c>
      <c r="BD30" s="1417" t="s">
        <v>66</v>
      </c>
      <c r="BE30" s="1417"/>
      <c r="BF30" s="1417"/>
      <c r="BG30" s="1417"/>
      <c r="BH30" s="1417"/>
      <c r="BI30" s="1417"/>
      <c r="BJ30" s="1417"/>
      <c r="BK30" s="1417"/>
      <c r="BL30" s="1070"/>
      <c r="BM30" s="1071"/>
      <c r="BN30" s="1071"/>
      <c r="BO30" s="1071"/>
      <c r="BP30" s="1071"/>
      <c r="BQ30" s="1071"/>
      <c r="BR30" s="1418" t="s">
        <v>8</v>
      </c>
      <c r="BT30" s="214"/>
      <c r="BU30" s="214"/>
      <c r="BV30" s="214"/>
      <c r="BW30" s="214"/>
      <c r="CD30" s="210"/>
      <c r="CK30" s="210"/>
      <c r="CN30" s="18"/>
      <c r="CO30" s="18"/>
      <c r="CP30" s="18"/>
      <c r="CQ30" s="18"/>
      <c r="CR30" s="210"/>
      <c r="CS30" s="18"/>
      <c r="CT30" s="18"/>
      <c r="CU30" s="18"/>
      <c r="CV30" s="18"/>
      <c r="CW30" s="18"/>
      <c r="CX30" s="18"/>
      <c r="CY30" s="213"/>
      <c r="CZ30" s="18"/>
      <c r="DA30" s="18"/>
      <c r="DB30" s="18"/>
      <c r="DC30" s="18"/>
      <c r="DD30" s="213"/>
      <c r="DE30" s="210"/>
      <c r="DF30" s="210"/>
      <c r="DG30" s="210"/>
      <c r="DH30" s="210"/>
      <c r="DI30" s="210"/>
      <c r="DJ30" s="210"/>
      <c r="DK30" s="210"/>
      <c r="DL30" s="210"/>
      <c r="DM30" s="210"/>
      <c r="DN30" s="210"/>
    </row>
    <row r="31" spans="2:118" ht="6" customHeight="1" x14ac:dyDescent="0.15">
      <c r="B31" s="1220"/>
      <c r="C31" s="1300"/>
      <c r="D31" s="1221"/>
      <c r="E31" s="1427"/>
      <c r="F31" s="1427"/>
      <c r="G31" s="1427"/>
      <c r="H31" s="1427"/>
      <c r="I31" s="442"/>
      <c r="J31" s="443"/>
      <c r="K31" s="443"/>
      <c r="L31" s="443"/>
      <c r="M31" s="443"/>
      <c r="N31" s="443"/>
      <c r="O31" s="443"/>
      <c r="P31" s="443"/>
      <c r="Q31" s="443"/>
      <c r="R31" s="537"/>
      <c r="S31" s="557"/>
      <c r="T31" s="1413"/>
      <c r="U31" s="1414"/>
      <c r="V31" s="1414"/>
      <c r="W31" s="1414"/>
      <c r="X31" s="1414"/>
      <c r="Y31" s="1203"/>
      <c r="Z31" s="912"/>
      <c r="AA31" s="913"/>
      <c r="AB31" s="913"/>
      <c r="AC31" s="913"/>
      <c r="AD31" s="913"/>
      <c r="AE31" s="913"/>
      <c r="AF31" s="913"/>
      <c r="AG31" s="913"/>
      <c r="AH31" s="913"/>
      <c r="AI31" s="913"/>
      <c r="AJ31" s="1211"/>
      <c r="AL31" s="1449"/>
      <c r="AM31" s="1427"/>
      <c r="AN31" s="1427"/>
      <c r="AO31" s="1404"/>
      <c r="AP31" s="1404"/>
      <c r="AQ31" s="1404"/>
      <c r="AR31" s="1404"/>
      <c r="AS31" s="1404"/>
      <c r="AT31" s="1404"/>
      <c r="AU31" s="1404"/>
      <c r="AV31" s="1404"/>
      <c r="AW31" s="912"/>
      <c r="AX31" s="913"/>
      <c r="AY31" s="913"/>
      <c r="AZ31" s="913"/>
      <c r="BA31" s="913"/>
      <c r="BB31" s="913"/>
      <c r="BC31" s="1203"/>
      <c r="BD31" s="1404"/>
      <c r="BE31" s="1404"/>
      <c r="BF31" s="1404"/>
      <c r="BG31" s="1404"/>
      <c r="BH31" s="1404"/>
      <c r="BI31" s="1404"/>
      <c r="BJ31" s="1404"/>
      <c r="BK31" s="1404"/>
      <c r="BL31" s="407"/>
      <c r="BM31" s="408"/>
      <c r="BN31" s="408"/>
      <c r="BO31" s="408"/>
      <c r="BP31" s="408"/>
      <c r="BQ31" s="408"/>
      <c r="BR31" s="1393"/>
      <c r="BT31" s="214"/>
      <c r="BU31" s="214"/>
      <c r="BV31" s="214"/>
      <c r="BW31" s="214"/>
      <c r="CD31" s="210"/>
      <c r="CK31" s="210"/>
      <c r="CN31" s="18"/>
      <c r="CO31" s="18"/>
      <c r="CP31" s="18"/>
      <c r="CQ31" s="18"/>
      <c r="CR31" s="210"/>
      <c r="CS31" s="18"/>
      <c r="CT31" s="18"/>
      <c r="CU31" s="18"/>
      <c r="CV31" s="18"/>
      <c r="CW31" s="18"/>
      <c r="CX31" s="18"/>
      <c r="CY31" s="213"/>
      <c r="CZ31" s="18"/>
      <c r="DA31" s="18"/>
      <c r="DB31" s="18"/>
      <c r="DC31" s="18"/>
      <c r="DD31" s="213"/>
      <c r="DE31" s="210"/>
      <c r="DF31" s="210"/>
      <c r="DG31" s="210"/>
      <c r="DH31" s="210"/>
      <c r="DI31" s="210"/>
      <c r="DJ31" s="210"/>
      <c r="DK31" s="210"/>
      <c r="DL31" s="210"/>
      <c r="DM31" s="210"/>
      <c r="DN31" s="210"/>
    </row>
    <row r="32" spans="2:118" ht="6" customHeight="1" x14ac:dyDescent="0.15">
      <c r="B32" s="1220"/>
      <c r="C32" s="1300"/>
      <c r="D32" s="1221"/>
      <c r="E32" s="1427"/>
      <c r="F32" s="1427"/>
      <c r="G32" s="1427"/>
      <c r="H32" s="1427"/>
      <c r="I32" s="442"/>
      <c r="J32" s="443"/>
      <c r="K32" s="443"/>
      <c r="L32" s="443"/>
      <c r="M32" s="443"/>
      <c r="N32" s="443"/>
      <c r="O32" s="443"/>
      <c r="P32" s="443"/>
      <c r="Q32" s="443"/>
      <c r="R32" s="537"/>
      <c r="S32" s="557"/>
      <c r="T32" s="1413"/>
      <c r="U32" s="1414"/>
      <c r="V32" s="1414"/>
      <c r="W32" s="1414"/>
      <c r="X32" s="1414"/>
      <c r="Y32" s="1203"/>
      <c r="Z32" s="912"/>
      <c r="AA32" s="913"/>
      <c r="AB32" s="913"/>
      <c r="AC32" s="913"/>
      <c r="AD32" s="913"/>
      <c r="AE32" s="913"/>
      <c r="AF32" s="913"/>
      <c r="AG32" s="913"/>
      <c r="AH32" s="913"/>
      <c r="AI32" s="913"/>
      <c r="AJ32" s="1211"/>
      <c r="AL32" s="1449"/>
      <c r="AM32" s="1427"/>
      <c r="AN32" s="1427"/>
      <c r="AO32" s="1394" t="s">
        <v>67</v>
      </c>
      <c r="AP32" s="1394"/>
      <c r="AQ32" s="1394"/>
      <c r="AR32" s="1394"/>
      <c r="AS32" s="1394"/>
      <c r="AT32" s="1394"/>
      <c r="AU32" s="1394"/>
      <c r="AV32" s="1394"/>
      <c r="AW32" s="912"/>
      <c r="AX32" s="913"/>
      <c r="AY32" s="913"/>
      <c r="AZ32" s="913"/>
      <c r="BA32" s="913"/>
      <c r="BB32" s="913"/>
      <c r="BC32" s="1203"/>
      <c r="BD32" s="1394" t="s">
        <v>68</v>
      </c>
      <c r="BE32" s="1394"/>
      <c r="BF32" s="1394"/>
      <c r="BG32" s="1394"/>
      <c r="BH32" s="1394"/>
      <c r="BI32" s="1394"/>
      <c r="BJ32" s="1394"/>
      <c r="BK32" s="1394"/>
      <c r="BL32" s="407"/>
      <c r="BM32" s="408"/>
      <c r="BN32" s="408"/>
      <c r="BO32" s="408"/>
      <c r="BP32" s="408"/>
      <c r="BQ32" s="408"/>
      <c r="BR32" s="1393"/>
      <c r="BT32" s="214"/>
      <c r="BU32" s="214"/>
      <c r="BV32" s="214"/>
      <c r="BW32" s="214"/>
      <c r="CD32" s="210"/>
      <c r="CK32" s="210"/>
      <c r="CN32" s="18"/>
      <c r="CO32" s="18"/>
      <c r="CP32" s="18"/>
      <c r="CQ32" s="18"/>
      <c r="CR32" s="210"/>
      <c r="CS32" s="18"/>
      <c r="CT32" s="18"/>
      <c r="CU32" s="18"/>
      <c r="CV32" s="18"/>
      <c r="CW32" s="18"/>
      <c r="CX32" s="18"/>
      <c r="CY32" s="213"/>
      <c r="CZ32" s="18"/>
      <c r="DA32" s="18"/>
      <c r="DB32" s="18"/>
      <c r="DC32" s="18"/>
      <c r="DD32" s="213"/>
      <c r="DE32" s="210"/>
      <c r="DF32" s="210"/>
      <c r="DG32" s="210"/>
      <c r="DH32" s="210"/>
      <c r="DI32" s="210"/>
      <c r="DJ32" s="210"/>
      <c r="DK32" s="210"/>
      <c r="DL32" s="210"/>
      <c r="DM32" s="210"/>
      <c r="DN32" s="210"/>
    </row>
    <row r="33" spans="2:118" ht="6" customHeight="1" x14ac:dyDescent="0.15">
      <c r="B33" s="1220"/>
      <c r="C33" s="1300"/>
      <c r="D33" s="1221"/>
      <c r="E33" s="1427"/>
      <c r="F33" s="1427"/>
      <c r="G33" s="1427"/>
      <c r="H33" s="1427"/>
      <c r="I33" s="442" t="s">
        <v>695</v>
      </c>
      <c r="J33" s="443"/>
      <c r="K33" s="443"/>
      <c r="L33" s="443"/>
      <c r="M33" s="443"/>
      <c r="N33" s="443"/>
      <c r="O33" s="443"/>
      <c r="P33" s="443"/>
      <c r="Q33" s="443"/>
      <c r="R33" s="537" t="s">
        <v>349</v>
      </c>
      <c r="S33" s="557"/>
      <c r="T33" s="1413">
        <f>'４面'!AA24</f>
        <v>0</v>
      </c>
      <c r="U33" s="1414"/>
      <c r="V33" s="1414"/>
      <c r="W33" s="1414"/>
      <c r="X33" s="1414"/>
      <c r="Y33" s="1203" t="s">
        <v>64</v>
      </c>
      <c r="Z33" s="912">
        <f>'４面'!AD24</f>
        <v>0</v>
      </c>
      <c r="AA33" s="913"/>
      <c r="AB33" s="913"/>
      <c r="AC33" s="913"/>
      <c r="AD33" s="913"/>
      <c r="AE33" s="913"/>
      <c r="AF33" s="913"/>
      <c r="AG33" s="913"/>
      <c r="AH33" s="913"/>
      <c r="AI33" s="913"/>
      <c r="AJ33" s="1211" t="s">
        <v>8</v>
      </c>
      <c r="AL33" s="1449"/>
      <c r="AM33" s="1427"/>
      <c r="AN33" s="1427"/>
      <c r="AO33" s="1403" t="s">
        <v>69</v>
      </c>
      <c r="AP33" s="1403"/>
      <c r="AQ33" s="1403"/>
      <c r="AR33" s="1403"/>
      <c r="AS33" s="1403"/>
      <c r="AT33" s="1403"/>
      <c r="AU33" s="1403"/>
      <c r="AV33" s="1403"/>
      <c r="AW33" s="407"/>
      <c r="AX33" s="408"/>
      <c r="AY33" s="408"/>
      <c r="AZ33" s="408"/>
      <c r="BA33" s="408"/>
      <c r="BB33" s="408"/>
      <c r="BC33" s="1203" t="s">
        <v>8</v>
      </c>
      <c r="BD33" s="1403" t="s">
        <v>70</v>
      </c>
      <c r="BE33" s="1403"/>
      <c r="BF33" s="1403"/>
      <c r="BG33" s="1403"/>
      <c r="BH33" s="1403"/>
      <c r="BI33" s="1403"/>
      <c r="BJ33" s="1403"/>
      <c r="BK33" s="1403"/>
      <c r="BL33" s="407"/>
      <c r="BM33" s="408"/>
      <c r="BN33" s="408"/>
      <c r="BO33" s="408"/>
      <c r="BP33" s="408"/>
      <c r="BQ33" s="408"/>
      <c r="BR33" s="1393" t="s">
        <v>8</v>
      </c>
      <c r="BT33" s="214"/>
      <c r="BU33" s="214"/>
      <c r="BV33" s="214"/>
      <c r="BW33" s="214"/>
      <c r="CD33" s="210"/>
      <c r="CK33" s="210"/>
      <c r="CN33" s="18"/>
      <c r="CO33" s="18"/>
      <c r="CP33" s="18"/>
      <c r="CQ33" s="18"/>
      <c r="CR33" s="210"/>
      <c r="CS33" s="18"/>
      <c r="CT33" s="18"/>
      <c r="CU33" s="18"/>
      <c r="CV33" s="18"/>
      <c r="CW33" s="18"/>
      <c r="CX33" s="18"/>
      <c r="CY33" s="213"/>
      <c r="CZ33" s="18"/>
      <c r="DA33" s="18"/>
      <c r="DB33" s="18"/>
      <c r="DC33" s="18"/>
      <c r="DD33" s="213"/>
      <c r="DE33" s="210"/>
      <c r="DF33" s="210"/>
      <c r="DG33" s="210"/>
      <c r="DH33" s="210"/>
      <c r="DI33" s="210"/>
      <c r="DJ33" s="210"/>
      <c r="DK33" s="210"/>
      <c r="DL33" s="210"/>
      <c r="DM33" s="210"/>
      <c r="DN33" s="210"/>
    </row>
    <row r="34" spans="2:118" ht="6" customHeight="1" x14ac:dyDescent="0.15">
      <c r="B34" s="1220"/>
      <c r="C34" s="1300"/>
      <c r="D34" s="1221"/>
      <c r="E34" s="1427"/>
      <c r="F34" s="1427"/>
      <c r="G34" s="1427"/>
      <c r="H34" s="1427"/>
      <c r="I34" s="442"/>
      <c r="J34" s="443"/>
      <c r="K34" s="443"/>
      <c r="L34" s="443"/>
      <c r="M34" s="443"/>
      <c r="N34" s="443"/>
      <c r="O34" s="443"/>
      <c r="P34" s="443"/>
      <c r="Q34" s="443"/>
      <c r="R34" s="537"/>
      <c r="S34" s="557"/>
      <c r="T34" s="1413"/>
      <c r="U34" s="1414"/>
      <c r="V34" s="1414"/>
      <c r="W34" s="1414"/>
      <c r="X34" s="1414"/>
      <c r="Y34" s="1203"/>
      <c r="Z34" s="912"/>
      <c r="AA34" s="913"/>
      <c r="AB34" s="913"/>
      <c r="AC34" s="913"/>
      <c r="AD34" s="913"/>
      <c r="AE34" s="913"/>
      <c r="AF34" s="913"/>
      <c r="AG34" s="913"/>
      <c r="AH34" s="913"/>
      <c r="AI34" s="913"/>
      <c r="AJ34" s="1211"/>
      <c r="AL34" s="1449"/>
      <c r="AM34" s="1427"/>
      <c r="AN34" s="1427"/>
      <c r="AO34" s="1404"/>
      <c r="AP34" s="1404"/>
      <c r="AQ34" s="1404"/>
      <c r="AR34" s="1404"/>
      <c r="AS34" s="1404"/>
      <c r="AT34" s="1404"/>
      <c r="AU34" s="1404"/>
      <c r="AV34" s="1404"/>
      <c r="AW34" s="407"/>
      <c r="AX34" s="408"/>
      <c r="AY34" s="408"/>
      <c r="AZ34" s="408"/>
      <c r="BA34" s="408"/>
      <c r="BB34" s="408"/>
      <c r="BC34" s="1203"/>
      <c r="BD34" s="1404"/>
      <c r="BE34" s="1404"/>
      <c r="BF34" s="1404"/>
      <c r="BG34" s="1404"/>
      <c r="BH34" s="1404"/>
      <c r="BI34" s="1404"/>
      <c r="BJ34" s="1404"/>
      <c r="BK34" s="1404"/>
      <c r="BL34" s="407"/>
      <c r="BM34" s="408"/>
      <c r="BN34" s="408"/>
      <c r="BO34" s="408"/>
      <c r="BP34" s="408"/>
      <c r="BQ34" s="408"/>
      <c r="BR34" s="1393"/>
      <c r="BT34" s="214"/>
      <c r="BU34" s="214"/>
      <c r="BV34" s="214"/>
      <c r="BW34" s="214"/>
      <c r="CD34" s="210"/>
      <c r="CK34" s="210"/>
      <c r="CN34" s="18"/>
      <c r="CO34" s="18"/>
      <c r="CP34" s="18"/>
      <c r="CQ34" s="18"/>
      <c r="CR34" s="210"/>
      <c r="CS34" s="18"/>
      <c r="CT34" s="18"/>
      <c r="CU34" s="18"/>
      <c r="CV34" s="18"/>
      <c r="CW34" s="18"/>
      <c r="CX34" s="18"/>
      <c r="CY34" s="213"/>
      <c r="CZ34" s="18"/>
      <c r="DA34" s="18"/>
      <c r="DB34" s="18"/>
      <c r="DC34" s="18"/>
      <c r="DD34" s="213"/>
      <c r="DE34" s="210"/>
      <c r="DF34" s="210"/>
      <c r="DG34" s="210"/>
      <c r="DH34" s="210"/>
      <c r="DI34" s="210"/>
      <c r="DJ34" s="210"/>
      <c r="DK34" s="210"/>
      <c r="DL34" s="210"/>
      <c r="DM34" s="210"/>
      <c r="DN34" s="210"/>
    </row>
    <row r="35" spans="2:118" ht="6" customHeight="1" x14ac:dyDescent="0.15">
      <c r="B35" s="1220"/>
      <c r="C35" s="1300"/>
      <c r="D35" s="1221"/>
      <c r="E35" s="1427"/>
      <c r="F35" s="1427"/>
      <c r="G35" s="1427"/>
      <c r="H35" s="1427"/>
      <c r="I35" s="442"/>
      <c r="J35" s="443"/>
      <c r="K35" s="443"/>
      <c r="L35" s="443"/>
      <c r="M35" s="443"/>
      <c r="N35" s="443"/>
      <c r="O35" s="443"/>
      <c r="P35" s="443"/>
      <c r="Q35" s="443"/>
      <c r="R35" s="537"/>
      <c r="S35" s="557"/>
      <c r="T35" s="1413"/>
      <c r="U35" s="1414"/>
      <c r="V35" s="1414"/>
      <c r="W35" s="1414"/>
      <c r="X35" s="1414"/>
      <c r="Y35" s="1203"/>
      <c r="Z35" s="912"/>
      <c r="AA35" s="913"/>
      <c r="AB35" s="913"/>
      <c r="AC35" s="913"/>
      <c r="AD35" s="913"/>
      <c r="AE35" s="913"/>
      <c r="AF35" s="913"/>
      <c r="AG35" s="913"/>
      <c r="AH35" s="913"/>
      <c r="AI35" s="913"/>
      <c r="AJ35" s="1211"/>
      <c r="AL35" s="1449"/>
      <c r="AM35" s="1427"/>
      <c r="AN35" s="1427"/>
      <c r="AO35" s="1394" t="s">
        <v>71</v>
      </c>
      <c r="AP35" s="1394"/>
      <c r="AQ35" s="1394"/>
      <c r="AR35" s="1394"/>
      <c r="AS35" s="1394"/>
      <c r="AT35" s="1394"/>
      <c r="AU35" s="1394"/>
      <c r="AV35" s="1394"/>
      <c r="AW35" s="407"/>
      <c r="AX35" s="408"/>
      <c r="AY35" s="408"/>
      <c r="AZ35" s="408"/>
      <c r="BA35" s="408"/>
      <c r="BB35" s="408"/>
      <c r="BC35" s="1203"/>
      <c r="BD35" s="1394" t="s">
        <v>72</v>
      </c>
      <c r="BE35" s="1394"/>
      <c r="BF35" s="1394"/>
      <c r="BG35" s="1394"/>
      <c r="BH35" s="1394"/>
      <c r="BI35" s="1394"/>
      <c r="BJ35" s="1394"/>
      <c r="BK35" s="1394"/>
      <c r="BL35" s="407"/>
      <c r="BM35" s="408"/>
      <c r="BN35" s="408"/>
      <c r="BO35" s="408"/>
      <c r="BP35" s="408"/>
      <c r="BQ35" s="408"/>
      <c r="BR35" s="1393"/>
      <c r="BT35" s="214"/>
      <c r="BU35" s="214"/>
      <c r="BV35" s="214"/>
      <c r="BW35" s="214"/>
      <c r="CD35" s="210"/>
      <c r="CK35" s="210"/>
      <c r="CN35" s="18"/>
      <c r="CO35" s="18"/>
      <c r="CP35" s="18"/>
      <c r="CQ35" s="18"/>
      <c r="CR35" s="210"/>
      <c r="CS35" s="18"/>
      <c r="CT35" s="18"/>
      <c r="CU35" s="18"/>
      <c r="CV35" s="18"/>
      <c r="CW35" s="18"/>
      <c r="CX35" s="18"/>
      <c r="CY35" s="213"/>
      <c r="CZ35" s="18"/>
      <c r="DA35" s="18"/>
      <c r="DB35" s="18"/>
      <c r="DC35" s="18"/>
      <c r="DD35" s="213"/>
      <c r="DE35" s="210"/>
      <c r="DF35" s="210"/>
      <c r="DG35" s="210"/>
      <c r="DH35" s="210"/>
      <c r="DI35" s="210"/>
      <c r="DJ35" s="210"/>
      <c r="DK35" s="210"/>
      <c r="DL35" s="210"/>
      <c r="DM35" s="210"/>
      <c r="DN35" s="210"/>
    </row>
    <row r="36" spans="2:118" ht="6" customHeight="1" x14ac:dyDescent="0.15">
      <c r="B36" s="1220"/>
      <c r="C36" s="1300"/>
      <c r="D36" s="1221"/>
      <c r="E36" s="1427"/>
      <c r="F36" s="1427"/>
      <c r="G36" s="1427"/>
      <c r="H36" s="1427"/>
      <c r="I36" s="730" t="s">
        <v>696</v>
      </c>
      <c r="J36" s="731"/>
      <c r="K36" s="731"/>
      <c r="L36" s="731"/>
      <c r="M36" s="731"/>
      <c r="N36" s="731"/>
      <c r="O36" s="731"/>
      <c r="P36" s="731"/>
      <c r="Q36" s="732"/>
      <c r="R36" s="1415" t="s">
        <v>350</v>
      </c>
      <c r="S36" s="1416"/>
      <c r="T36" s="1413">
        <f>'４面'!AJ24</f>
        <v>0</v>
      </c>
      <c r="U36" s="1414"/>
      <c r="V36" s="1414"/>
      <c r="W36" s="1414"/>
      <c r="X36" s="1414"/>
      <c r="Y36" s="1203" t="s">
        <v>64</v>
      </c>
      <c r="Z36" s="912">
        <f>'４面'!AO24</f>
        <v>0</v>
      </c>
      <c r="AA36" s="913"/>
      <c r="AB36" s="913"/>
      <c r="AC36" s="913"/>
      <c r="AD36" s="913"/>
      <c r="AE36" s="913"/>
      <c r="AF36" s="913"/>
      <c r="AG36" s="913"/>
      <c r="AH36" s="913"/>
      <c r="AI36" s="913"/>
      <c r="AJ36" s="1211" t="s">
        <v>8</v>
      </c>
      <c r="AL36" s="1449"/>
      <c r="AM36" s="1427"/>
      <c r="AN36" s="1427"/>
      <c r="AO36" s="1403" t="s">
        <v>73</v>
      </c>
      <c r="AP36" s="1403"/>
      <c r="AQ36" s="1403"/>
      <c r="AR36" s="1403"/>
      <c r="AS36" s="1403"/>
      <c r="AT36" s="1403"/>
      <c r="AU36" s="1403"/>
      <c r="AV36" s="1403"/>
      <c r="AW36" s="407"/>
      <c r="AX36" s="408"/>
      <c r="AY36" s="408"/>
      <c r="AZ36" s="408"/>
      <c r="BA36" s="408"/>
      <c r="BB36" s="408"/>
      <c r="BC36" s="1203" t="s">
        <v>8</v>
      </c>
      <c r="BD36" s="1403" t="s">
        <v>74</v>
      </c>
      <c r="BE36" s="1403"/>
      <c r="BF36" s="1403"/>
      <c r="BG36" s="1403"/>
      <c r="BH36" s="1403"/>
      <c r="BI36" s="1403"/>
      <c r="BJ36" s="1403"/>
      <c r="BK36" s="1403"/>
      <c r="BL36" s="407"/>
      <c r="BM36" s="408"/>
      <c r="BN36" s="408"/>
      <c r="BO36" s="408"/>
      <c r="BP36" s="408"/>
      <c r="BQ36" s="408"/>
      <c r="BR36" s="1393" t="s">
        <v>8</v>
      </c>
      <c r="BT36" s="214"/>
      <c r="BU36" s="214"/>
      <c r="BV36" s="214"/>
      <c r="BW36" s="214"/>
      <c r="CD36" s="210"/>
      <c r="CK36" s="210"/>
      <c r="CN36" s="18"/>
      <c r="CO36" s="18"/>
      <c r="CP36" s="18"/>
      <c r="CQ36" s="18"/>
      <c r="CR36" s="210"/>
      <c r="CS36" s="18"/>
      <c r="CT36" s="18"/>
      <c r="CU36" s="18"/>
      <c r="CV36" s="18"/>
      <c r="CW36" s="18"/>
      <c r="CX36" s="18"/>
      <c r="CY36" s="213"/>
      <c r="CZ36" s="18"/>
      <c r="DA36" s="18"/>
      <c r="DB36" s="18"/>
      <c r="DC36" s="18"/>
      <c r="DD36" s="213"/>
      <c r="DE36" s="210"/>
      <c r="DF36" s="210"/>
      <c r="DG36" s="210"/>
      <c r="DH36" s="210"/>
      <c r="DI36" s="210"/>
      <c r="DJ36" s="210"/>
      <c r="DK36" s="210"/>
      <c r="DL36" s="210"/>
      <c r="DM36" s="210"/>
      <c r="DN36" s="210"/>
    </row>
    <row r="37" spans="2:118" ht="6" customHeight="1" x14ac:dyDescent="0.15">
      <c r="B37" s="1220"/>
      <c r="C37" s="1300"/>
      <c r="D37" s="1221"/>
      <c r="E37" s="1427"/>
      <c r="F37" s="1427"/>
      <c r="G37" s="1427"/>
      <c r="H37" s="1427"/>
      <c r="I37" s="730"/>
      <c r="J37" s="731"/>
      <c r="K37" s="731"/>
      <c r="L37" s="731"/>
      <c r="M37" s="731"/>
      <c r="N37" s="731"/>
      <c r="O37" s="731"/>
      <c r="P37" s="731"/>
      <c r="Q37" s="732"/>
      <c r="R37" s="1415"/>
      <c r="S37" s="1416"/>
      <c r="T37" s="1413"/>
      <c r="U37" s="1414"/>
      <c r="V37" s="1414"/>
      <c r="W37" s="1414"/>
      <c r="X37" s="1414"/>
      <c r="Y37" s="1203"/>
      <c r="Z37" s="912"/>
      <c r="AA37" s="913"/>
      <c r="AB37" s="913"/>
      <c r="AC37" s="913"/>
      <c r="AD37" s="913"/>
      <c r="AE37" s="913"/>
      <c r="AF37" s="913"/>
      <c r="AG37" s="913"/>
      <c r="AH37" s="913"/>
      <c r="AI37" s="913"/>
      <c r="AJ37" s="1211"/>
      <c r="AL37" s="1449"/>
      <c r="AM37" s="1427"/>
      <c r="AN37" s="1427"/>
      <c r="AO37" s="1404"/>
      <c r="AP37" s="1404"/>
      <c r="AQ37" s="1404"/>
      <c r="AR37" s="1404"/>
      <c r="AS37" s="1404"/>
      <c r="AT37" s="1404"/>
      <c r="AU37" s="1404"/>
      <c r="AV37" s="1404"/>
      <c r="AW37" s="407"/>
      <c r="AX37" s="408"/>
      <c r="AY37" s="408"/>
      <c r="AZ37" s="408"/>
      <c r="BA37" s="408"/>
      <c r="BB37" s="408"/>
      <c r="BC37" s="1203"/>
      <c r="BD37" s="1404"/>
      <c r="BE37" s="1404"/>
      <c r="BF37" s="1404"/>
      <c r="BG37" s="1404"/>
      <c r="BH37" s="1404"/>
      <c r="BI37" s="1404"/>
      <c r="BJ37" s="1404"/>
      <c r="BK37" s="1404"/>
      <c r="BL37" s="407"/>
      <c r="BM37" s="408"/>
      <c r="BN37" s="408"/>
      <c r="BO37" s="408"/>
      <c r="BP37" s="408"/>
      <c r="BQ37" s="408"/>
      <c r="BR37" s="1393"/>
      <c r="BT37" s="214"/>
      <c r="BU37" s="214"/>
      <c r="BV37" s="214"/>
      <c r="BW37" s="214"/>
      <c r="CD37" s="210"/>
      <c r="CK37" s="210"/>
      <c r="CN37" s="18"/>
      <c r="CO37" s="18"/>
      <c r="CP37" s="18"/>
      <c r="CQ37" s="18"/>
      <c r="CR37" s="210"/>
      <c r="CS37" s="18"/>
      <c r="CT37" s="18"/>
      <c r="CU37" s="18"/>
      <c r="CV37" s="18"/>
      <c r="CW37" s="18"/>
      <c r="CX37" s="18"/>
      <c r="CY37" s="213"/>
      <c r="CZ37" s="18"/>
      <c r="DA37" s="18"/>
      <c r="DB37" s="18"/>
      <c r="DC37" s="18"/>
      <c r="DD37" s="213"/>
      <c r="DE37" s="210"/>
      <c r="DF37" s="210"/>
      <c r="DG37" s="210"/>
      <c r="DH37" s="210"/>
      <c r="DI37" s="210"/>
      <c r="DJ37" s="210"/>
      <c r="DK37" s="210"/>
      <c r="DL37" s="210"/>
      <c r="DM37" s="210"/>
      <c r="DN37" s="210"/>
    </row>
    <row r="38" spans="2:118" ht="6" customHeight="1" x14ac:dyDescent="0.15">
      <c r="B38" s="1220"/>
      <c r="C38" s="1300"/>
      <c r="D38" s="1221"/>
      <c r="E38" s="1427"/>
      <c r="F38" s="1427"/>
      <c r="G38" s="1427"/>
      <c r="H38" s="1427"/>
      <c r="I38" s="730"/>
      <c r="J38" s="731"/>
      <c r="K38" s="731"/>
      <c r="L38" s="731"/>
      <c r="M38" s="731"/>
      <c r="N38" s="731"/>
      <c r="O38" s="731"/>
      <c r="P38" s="731"/>
      <c r="Q38" s="732"/>
      <c r="R38" s="1415"/>
      <c r="S38" s="1416"/>
      <c r="T38" s="1413"/>
      <c r="U38" s="1414"/>
      <c r="V38" s="1414"/>
      <c r="W38" s="1414"/>
      <c r="X38" s="1414"/>
      <c r="Y38" s="1203"/>
      <c r="Z38" s="912"/>
      <c r="AA38" s="913"/>
      <c r="AB38" s="913"/>
      <c r="AC38" s="913"/>
      <c r="AD38" s="913"/>
      <c r="AE38" s="913"/>
      <c r="AF38" s="913"/>
      <c r="AG38" s="913"/>
      <c r="AH38" s="913"/>
      <c r="AI38" s="913"/>
      <c r="AJ38" s="1211"/>
      <c r="AL38" s="1449"/>
      <c r="AM38" s="1427"/>
      <c r="AN38" s="1427"/>
      <c r="AO38" s="1394" t="s">
        <v>136</v>
      </c>
      <c r="AP38" s="1394"/>
      <c r="AQ38" s="1394"/>
      <c r="AR38" s="1394"/>
      <c r="AS38" s="1394"/>
      <c r="AT38" s="1394"/>
      <c r="AU38" s="1394"/>
      <c r="AV38" s="1394"/>
      <c r="AW38" s="407"/>
      <c r="AX38" s="408"/>
      <c r="AY38" s="408"/>
      <c r="AZ38" s="408"/>
      <c r="BA38" s="408"/>
      <c r="BB38" s="408"/>
      <c r="BC38" s="1203"/>
      <c r="BD38" s="1394" t="s">
        <v>75</v>
      </c>
      <c r="BE38" s="1394"/>
      <c r="BF38" s="1394"/>
      <c r="BG38" s="1394"/>
      <c r="BH38" s="1394"/>
      <c r="BI38" s="1394"/>
      <c r="BJ38" s="1394"/>
      <c r="BK38" s="1394"/>
      <c r="BL38" s="407"/>
      <c r="BM38" s="408"/>
      <c r="BN38" s="408"/>
      <c r="BO38" s="408"/>
      <c r="BP38" s="408"/>
      <c r="BQ38" s="408"/>
      <c r="BR38" s="1393"/>
      <c r="BT38" s="214"/>
      <c r="BU38" s="214"/>
      <c r="BV38" s="214"/>
      <c r="BW38" s="214"/>
      <c r="CD38" s="210"/>
      <c r="CK38" s="210"/>
      <c r="CN38" s="18"/>
      <c r="CO38" s="18"/>
      <c r="CP38" s="18"/>
      <c r="CQ38" s="18"/>
      <c r="CR38" s="210"/>
      <c r="CS38" s="18"/>
      <c r="CT38" s="18"/>
      <c r="CU38" s="18"/>
      <c r="CV38" s="18"/>
      <c r="CW38" s="18"/>
      <c r="CX38" s="18"/>
      <c r="CY38" s="213"/>
      <c r="CZ38" s="18"/>
      <c r="DA38" s="18"/>
      <c r="DB38" s="18"/>
      <c r="DC38" s="18"/>
      <c r="DD38" s="213"/>
      <c r="DE38" s="210"/>
      <c r="DF38" s="210"/>
      <c r="DG38" s="210"/>
      <c r="DH38" s="210"/>
      <c r="DI38" s="210"/>
      <c r="DJ38" s="210"/>
      <c r="DK38" s="210"/>
      <c r="DL38" s="210"/>
      <c r="DM38" s="210"/>
      <c r="DN38" s="210"/>
    </row>
    <row r="39" spans="2:118" ht="6" customHeight="1" x14ac:dyDescent="0.15">
      <c r="B39" s="1220"/>
      <c r="C39" s="1300"/>
      <c r="D39" s="1221"/>
      <c r="E39" s="1427"/>
      <c r="F39" s="1427"/>
      <c r="G39" s="1427"/>
      <c r="H39" s="1427"/>
      <c r="I39" s="442" t="s">
        <v>241</v>
      </c>
      <c r="J39" s="443"/>
      <c r="K39" s="443"/>
      <c r="L39" s="443"/>
      <c r="M39" s="443"/>
      <c r="N39" s="443"/>
      <c r="O39" s="443"/>
      <c r="P39" s="443"/>
      <c r="Q39" s="443"/>
      <c r="R39" s="443"/>
      <c r="S39" s="444"/>
      <c r="T39" s="1413">
        <f>T27+T30-T33+T36</f>
        <v>0</v>
      </c>
      <c r="U39" s="1414"/>
      <c r="V39" s="1414"/>
      <c r="W39" s="1414"/>
      <c r="X39" s="1414"/>
      <c r="Y39" s="1203" t="s">
        <v>64</v>
      </c>
      <c r="Z39" s="912">
        <f>Z27+Z30-Z33+Z36</f>
        <v>0</v>
      </c>
      <c r="AA39" s="913"/>
      <c r="AB39" s="913"/>
      <c r="AC39" s="913"/>
      <c r="AD39" s="913"/>
      <c r="AE39" s="913"/>
      <c r="AF39" s="913"/>
      <c r="AG39" s="913"/>
      <c r="AH39" s="913"/>
      <c r="AI39" s="913"/>
      <c r="AJ39" s="1211" t="s">
        <v>8</v>
      </c>
      <c r="AL39" s="1449"/>
      <c r="AM39" s="1427"/>
      <c r="AN39" s="1427"/>
      <c r="AO39" s="1403" t="s">
        <v>77</v>
      </c>
      <c r="AP39" s="1403"/>
      <c r="AQ39" s="1403"/>
      <c r="AR39" s="1403"/>
      <c r="AS39" s="1403"/>
      <c r="AT39" s="1403"/>
      <c r="AU39" s="1403"/>
      <c r="AV39" s="1403"/>
      <c r="AW39" s="407"/>
      <c r="AX39" s="408"/>
      <c r="AY39" s="408"/>
      <c r="AZ39" s="408"/>
      <c r="BA39" s="408"/>
      <c r="BB39" s="408"/>
      <c r="BC39" s="1203" t="s">
        <v>8</v>
      </c>
      <c r="BD39" s="1403" t="s">
        <v>79</v>
      </c>
      <c r="BE39" s="1403"/>
      <c r="BF39" s="1403"/>
      <c r="BG39" s="1403"/>
      <c r="BH39" s="1403"/>
      <c r="BI39" s="1403"/>
      <c r="BJ39" s="1403"/>
      <c r="BK39" s="1403"/>
      <c r="BL39" s="407"/>
      <c r="BM39" s="408"/>
      <c r="BN39" s="408"/>
      <c r="BO39" s="408"/>
      <c r="BP39" s="408"/>
      <c r="BQ39" s="408"/>
      <c r="BR39" s="1393" t="s">
        <v>8</v>
      </c>
      <c r="BT39" s="214"/>
      <c r="BU39" s="214"/>
      <c r="BV39" s="214"/>
      <c r="BW39" s="214"/>
      <c r="CD39" s="210"/>
      <c r="CK39" s="210"/>
      <c r="CN39" s="18"/>
      <c r="CO39" s="18"/>
      <c r="CP39" s="18"/>
      <c r="CQ39" s="18"/>
      <c r="CR39" s="210"/>
      <c r="CS39" s="18"/>
      <c r="CT39" s="18"/>
      <c r="CU39" s="18"/>
      <c r="CV39" s="18"/>
      <c r="CW39" s="18"/>
      <c r="CX39" s="18"/>
      <c r="CY39" s="213"/>
      <c r="CZ39" s="18"/>
      <c r="DA39" s="18"/>
      <c r="DB39" s="18"/>
      <c r="DC39" s="18"/>
      <c r="DD39" s="213"/>
      <c r="DE39" s="210"/>
      <c r="DF39" s="210"/>
      <c r="DG39" s="210"/>
      <c r="DH39" s="210"/>
      <c r="DI39" s="210"/>
      <c r="DJ39" s="210"/>
      <c r="DK39" s="210"/>
      <c r="DL39" s="210"/>
      <c r="DM39" s="210"/>
      <c r="DN39" s="210"/>
    </row>
    <row r="40" spans="2:118" ht="6" customHeight="1" x14ac:dyDescent="0.15">
      <c r="B40" s="1220"/>
      <c r="C40" s="1300"/>
      <c r="D40" s="1221"/>
      <c r="E40" s="1427"/>
      <c r="F40" s="1427"/>
      <c r="G40" s="1427"/>
      <c r="H40" s="1427"/>
      <c r="I40" s="442"/>
      <c r="J40" s="443"/>
      <c r="K40" s="443"/>
      <c r="L40" s="443"/>
      <c r="M40" s="443"/>
      <c r="N40" s="443"/>
      <c r="O40" s="443"/>
      <c r="P40" s="443"/>
      <c r="Q40" s="443"/>
      <c r="R40" s="443"/>
      <c r="S40" s="444"/>
      <c r="T40" s="1413"/>
      <c r="U40" s="1414"/>
      <c r="V40" s="1414"/>
      <c r="W40" s="1414"/>
      <c r="X40" s="1414"/>
      <c r="Y40" s="1203"/>
      <c r="Z40" s="912"/>
      <c r="AA40" s="913"/>
      <c r="AB40" s="913"/>
      <c r="AC40" s="913"/>
      <c r="AD40" s="913"/>
      <c r="AE40" s="913"/>
      <c r="AF40" s="913"/>
      <c r="AG40" s="913"/>
      <c r="AH40" s="913"/>
      <c r="AI40" s="913"/>
      <c r="AJ40" s="1211"/>
      <c r="AL40" s="1449"/>
      <c r="AM40" s="1427"/>
      <c r="AN40" s="1427"/>
      <c r="AO40" s="1404"/>
      <c r="AP40" s="1404"/>
      <c r="AQ40" s="1404"/>
      <c r="AR40" s="1404"/>
      <c r="AS40" s="1404"/>
      <c r="AT40" s="1404"/>
      <c r="AU40" s="1404"/>
      <c r="AV40" s="1404"/>
      <c r="AW40" s="407"/>
      <c r="AX40" s="408"/>
      <c r="AY40" s="408"/>
      <c r="AZ40" s="408"/>
      <c r="BA40" s="408"/>
      <c r="BB40" s="408"/>
      <c r="BC40" s="1203"/>
      <c r="BD40" s="1404"/>
      <c r="BE40" s="1404"/>
      <c r="BF40" s="1404"/>
      <c r="BG40" s="1404"/>
      <c r="BH40" s="1404"/>
      <c r="BI40" s="1404"/>
      <c r="BJ40" s="1404"/>
      <c r="BK40" s="1404"/>
      <c r="BL40" s="407"/>
      <c r="BM40" s="408"/>
      <c r="BN40" s="408"/>
      <c r="BO40" s="408"/>
      <c r="BP40" s="408"/>
      <c r="BQ40" s="408"/>
      <c r="BR40" s="1393"/>
      <c r="BT40" s="214"/>
      <c r="BU40" s="214"/>
      <c r="BV40" s="214"/>
      <c r="BW40" s="214"/>
      <c r="CD40" s="210"/>
      <c r="CK40" s="210"/>
      <c r="CN40" s="18"/>
      <c r="CO40" s="18"/>
      <c r="CP40" s="18"/>
      <c r="CQ40" s="18"/>
      <c r="CR40" s="210"/>
      <c r="CS40" s="18"/>
      <c r="CT40" s="18"/>
      <c r="CU40" s="18"/>
      <c r="CV40" s="18"/>
      <c r="CW40" s="18"/>
      <c r="CX40" s="18"/>
      <c r="CY40" s="213"/>
      <c r="CZ40" s="18"/>
      <c r="DA40" s="18"/>
      <c r="DB40" s="18"/>
      <c r="DC40" s="18"/>
      <c r="DD40" s="213"/>
      <c r="DE40" s="210"/>
      <c r="DF40" s="210"/>
      <c r="DG40" s="210"/>
      <c r="DH40" s="210"/>
      <c r="DI40" s="210"/>
      <c r="DJ40" s="210"/>
      <c r="DK40" s="210"/>
      <c r="DL40" s="210"/>
      <c r="DM40" s="210"/>
      <c r="DN40" s="210"/>
    </row>
    <row r="41" spans="2:118" ht="6" customHeight="1" x14ac:dyDescent="0.15">
      <c r="B41" s="1220"/>
      <c r="C41" s="1300"/>
      <c r="D41" s="1221"/>
      <c r="E41" s="1427"/>
      <c r="F41" s="1427"/>
      <c r="G41" s="1427"/>
      <c r="H41" s="1427"/>
      <c r="I41" s="442"/>
      <c r="J41" s="443"/>
      <c r="K41" s="443"/>
      <c r="L41" s="443"/>
      <c r="M41" s="443"/>
      <c r="N41" s="443"/>
      <c r="O41" s="443"/>
      <c r="P41" s="443"/>
      <c r="Q41" s="443"/>
      <c r="R41" s="443"/>
      <c r="S41" s="444"/>
      <c r="T41" s="1413"/>
      <c r="U41" s="1414"/>
      <c r="V41" s="1414"/>
      <c r="W41" s="1414"/>
      <c r="X41" s="1414"/>
      <c r="Y41" s="1203"/>
      <c r="Z41" s="912"/>
      <c r="AA41" s="913"/>
      <c r="AB41" s="913"/>
      <c r="AC41" s="913"/>
      <c r="AD41" s="913"/>
      <c r="AE41" s="913"/>
      <c r="AF41" s="913"/>
      <c r="AG41" s="913"/>
      <c r="AH41" s="913"/>
      <c r="AI41" s="913"/>
      <c r="AJ41" s="1211"/>
      <c r="AL41" s="1449"/>
      <c r="AM41" s="1427"/>
      <c r="AN41" s="1427"/>
      <c r="AO41" s="1394" t="s">
        <v>78</v>
      </c>
      <c r="AP41" s="1394"/>
      <c r="AQ41" s="1394"/>
      <c r="AR41" s="1394"/>
      <c r="AS41" s="1394"/>
      <c r="AT41" s="1394"/>
      <c r="AU41" s="1394"/>
      <c r="AV41" s="1394"/>
      <c r="AW41" s="407"/>
      <c r="AX41" s="408"/>
      <c r="AY41" s="408"/>
      <c r="AZ41" s="408"/>
      <c r="BA41" s="408"/>
      <c r="BB41" s="408"/>
      <c r="BC41" s="1203"/>
      <c r="BD41" s="1394" t="s">
        <v>80</v>
      </c>
      <c r="BE41" s="1394"/>
      <c r="BF41" s="1394"/>
      <c r="BG41" s="1394"/>
      <c r="BH41" s="1394"/>
      <c r="BI41" s="1394"/>
      <c r="BJ41" s="1394"/>
      <c r="BK41" s="1394"/>
      <c r="BL41" s="407"/>
      <c r="BM41" s="408"/>
      <c r="BN41" s="408"/>
      <c r="BO41" s="408"/>
      <c r="BP41" s="408"/>
      <c r="BQ41" s="408"/>
      <c r="BR41" s="1393"/>
      <c r="BT41" s="214"/>
      <c r="BU41" s="214"/>
      <c r="BV41" s="214"/>
      <c r="BW41" s="214"/>
      <c r="CD41" s="210"/>
      <c r="CK41" s="210"/>
      <c r="CN41" s="18"/>
      <c r="CO41" s="18"/>
      <c r="CP41" s="18"/>
      <c r="CQ41" s="18"/>
      <c r="CR41" s="210"/>
      <c r="CS41" s="18"/>
      <c r="CT41" s="18"/>
      <c r="CU41" s="18"/>
      <c r="CV41" s="18"/>
      <c r="CW41" s="18"/>
      <c r="CX41" s="18"/>
      <c r="CY41" s="213"/>
      <c r="CZ41" s="18"/>
      <c r="DA41" s="18"/>
      <c r="DB41" s="18"/>
      <c r="DC41" s="18"/>
      <c r="DD41" s="213"/>
      <c r="DE41" s="210"/>
      <c r="DF41" s="210"/>
      <c r="DG41" s="210"/>
      <c r="DH41" s="210"/>
      <c r="DI41" s="210"/>
      <c r="DJ41" s="210"/>
      <c r="DK41" s="210"/>
      <c r="DL41" s="210"/>
      <c r="DM41" s="210"/>
      <c r="DN41" s="210"/>
    </row>
    <row r="42" spans="2:118" ht="6" customHeight="1" x14ac:dyDescent="0.15">
      <c r="B42" s="1220"/>
      <c r="C42" s="1300"/>
      <c r="D42" s="1221"/>
      <c r="E42" s="1427"/>
      <c r="F42" s="1427"/>
      <c r="G42" s="1377" t="s">
        <v>76</v>
      </c>
      <c r="H42" s="1377"/>
      <c r="I42" s="1377"/>
      <c r="J42" s="1377"/>
      <c r="K42" s="1377"/>
      <c r="L42" s="1377"/>
      <c r="M42" s="1377"/>
      <c r="N42" s="1377"/>
      <c r="O42" s="1377"/>
      <c r="P42" s="1377"/>
      <c r="Q42" s="1377"/>
      <c r="R42" s="1377"/>
      <c r="S42" s="1377"/>
      <c r="T42" s="1413">
        <f>IF('４面'!F9="市場",'４面'!I9,0)+IF('４面'!F10="市場",'４面'!I10,0)+IF('４面'!F11="市場",'４面'!I11,0)++IF('４面'!F12="市場",'４面'!I12,0)+IF('４面'!F13="市場",'４面'!I13,0)+IF('４面'!F14="市場",'４面'!I14,0)+IF('４面'!F15="市場",'４面'!I15,0)+IF('４面'!F16="市場",'４面'!I16,0)+IF('４面'!F17="市場",'４面'!I17,0)+IF('４面'!F18="市場",'４面'!I18,0)+IF('４面'!F19="市場",'４面'!I19,0)+IF('４面'!F20="市場",'４面'!I20,0)+IF('４面'!F21="市場",'４面'!I21,0)+IF('４面'!F22="市場",'４面'!I22,0)</f>
        <v>0</v>
      </c>
      <c r="U42" s="1414"/>
      <c r="V42" s="1414"/>
      <c r="W42" s="1414"/>
      <c r="X42" s="1414"/>
      <c r="Y42" s="1203" t="s">
        <v>64</v>
      </c>
      <c r="Z42" s="912">
        <f>IF('４面'!F9="市場",'４面'!K9,0)+IF('４面'!F10="市場",'４面'!K10,0)+IF('４面'!F11="市場",'４面'!K11,0)++IF('４面'!F12="市場",'４面'!K12,0)+IF('４面'!F13="市場",'４面'!K13,0)+IF('４面'!F14="市場",'４面'!K14,0)+IF('４面'!F15="市場",'４面'!K15,0)+IF('４面'!F16="市場",'４面'!K16,0)+IF('４面'!F17="市場",'４面'!K17,0)+IF('４面'!F18="市場",'４面'!K18,0)+IF('４面'!F19="市場",'４面'!K19,0)+IF('４面'!F20="市場",'４面'!K20,0)+IF('４面'!F21="市場",'４面'!K21,0)+IF('４面'!F22="市場",'４面'!K22,0)</f>
        <v>0</v>
      </c>
      <c r="AA42" s="913"/>
      <c r="AB42" s="913"/>
      <c r="AC42" s="913"/>
      <c r="AD42" s="913"/>
      <c r="AE42" s="913"/>
      <c r="AF42" s="913"/>
      <c r="AG42" s="913"/>
      <c r="AH42" s="913"/>
      <c r="AI42" s="913"/>
      <c r="AJ42" s="1211" t="s">
        <v>8</v>
      </c>
      <c r="AL42" s="1449"/>
      <c r="AM42" s="1427"/>
      <c r="AN42" s="1427"/>
      <c r="AO42" s="1403" t="s">
        <v>81</v>
      </c>
      <c r="AP42" s="1403"/>
      <c r="AQ42" s="1403"/>
      <c r="AR42" s="1403"/>
      <c r="AS42" s="1403"/>
      <c r="AT42" s="1403"/>
      <c r="AU42" s="1403"/>
      <c r="AV42" s="1403"/>
      <c r="AW42" s="407"/>
      <c r="AX42" s="408"/>
      <c r="AY42" s="408"/>
      <c r="AZ42" s="408"/>
      <c r="BA42" s="408"/>
      <c r="BB42" s="408"/>
      <c r="BC42" s="1203" t="s">
        <v>8</v>
      </c>
      <c r="BD42" s="1403" t="s">
        <v>82</v>
      </c>
      <c r="BE42" s="1403"/>
      <c r="BF42" s="1403"/>
      <c r="BG42" s="1403"/>
      <c r="BH42" s="1403"/>
      <c r="BI42" s="1403"/>
      <c r="BJ42" s="1403"/>
      <c r="BK42" s="1403"/>
      <c r="BL42" s="407"/>
      <c r="BM42" s="408"/>
      <c r="BN42" s="408"/>
      <c r="BO42" s="408"/>
      <c r="BP42" s="408"/>
      <c r="BQ42" s="408"/>
      <c r="BR42" s="1393" t="s">
        <v>8</v>
      </c>
      <c r="BT42" s="214"/>
      <c r="BU42" s="214"/>
      <c r="BV42" s="214"/>
      <c r="BW42" s="214"/>
      <c r="CD42" s="210"/>
      <c r="CK42" s="210"/>
      <c r="CN42" s="18"/>
      <c r="CO42" s="18"/>
      <c r="CP42" s="18"/>
      <c r="CQ42" s="18"/>
      <c r="CR42" s="210"/>
      <c r="CS42" s="18"/>
      <c r="CT42" s="18"/>
      <c r="CU42" s="18"/>
      <c r="CV42" s="18"/>
      <c r="CW42" s="18"/>
      <c r="CX42" s="18"/>
      <c r="CY42" s="213"/>
      <c r="CZ42" s="18"/>
      <c r="DA42" s="18"/>
      <c r="DB42" s="18"/>
      <c r="DC42" s="18"/>
      <c r="DD42" s="213"/>
      <c r="DE42" s="210"/>
      <c r="DF42" s="210"/>
      <c r="DG42" s="210"/>
      <c r="DH42" s="210"/>
      <c r="DI42" s="210"/>
      <c r="DJ42" s="210"/>
      <c r="DK42" s="210"/>
      <c r="DL42" s="210"/>
      <c r="DM42" s="210"/>
      <c r="DN42" s="210"/>
    </row>
    <row r="43" spans="2:118" ht="6" customHeight="1" x14ac:dyDescent="0.15">
      <c r="B43" s="1220"/>
      <c r="C43" s="1300"/>
      <c r="D43" s="1221"/>
      <c r="E43" s="1427"/>
      <c r="F43" s="1427"/>
      <c r="G43" s="1377"/>
      <c r="H43" s="1377"/>
      <c r="I43" s="1377"/>
      <c r="J43" s="1377"/>
      <c r="K43" s="1377"/>
      <c r="L43" s="1377"/>
      <c r="M43" s="1377"/>
      <c r="N43" s="1377"/>
      <c r="O43" s="1377"/>
      <c r="P43" s="1377"/>
      <c r="Q43" s="1377"/>
      <c r="R43" s="1377"/>
      <c r="S43" s="1377"/>
      <c r="T43" s="1413"/>
      <c r="U43" s="1414"/>
      <c r="V43" s="1414"/>
      <c r="W43" s="1414"/>
      <c r="X43" s="1414"/>
      <c r="Y43" s="1203"/>
      <c r="Z43" s="912"/>
      <c r="AA43" s="913"/>
      <c r="AB43" s="913"/>
      <c r="AC43" s="913"/>
      <c r="AD43" s="913"/>
      <c r="AE43" s="913"/>
      <c r="AF43" s="913"/>
      <c r="AG43" s="913"/>
      <c r="AH43" s="913"/>
      <c r="AI43" s="913"/>
      <c r="AJ43" s="1211"/>
      <c r="AL43" s="1449"/>
      <c r="AM43" s="1427"/>
      <c r="AN43" s="1427"/>
      <c r="AO43" s="1404"/>
      <c r="AP43" s="1404"/>
      <c r="AQ43" s="1404"/>
      <c r="AR43" s="1404"/>
      <c r="AS43" s="1404"/>
      <c r="AT43" s="1404"/>
      <c r="AU43" s="1404"/>
      <c r="AV43" s="1404"/>
      <c r="AW43" s="407"/>
      <c r="AX43" s="408"/>
      <c r="AY43" s="408"/>
      <c r="AZ43" s="408"/>
      <c r="BA43" s="408"/>
      <c r="BB43" s="408"/>
      <c r="BC43" s="1203"/>
      <c r="BD43" s="1404"/>
      <c r="BE43" s="1404"/>
      <c r="BF43" s="1404"/>
      <c r="BG43" s="1404"/>
      <c r="BH43" s="1404"/>
      <c r="BI43" s="1404"/>
      <c r="BJ43" s="1404"/>
      <c r="BK43" s="1404"/>
      <c r="BL43" s="407"/>
      <c r="BM43" s="408"/>
      <c r="BN43" s="408"/>
      <c r="BO43" s="408"/>
      <c r="BP43" s="408"/>
      <c r="BQ43" s="408"/>
      <c r="BR43" s="1393"/>
      <c r="BT43" s="214"/>
      <c r="BU43" s="214"/>
      <c r="BV43" s="214"/>
      <c r="BW43" s="214"/>
      <c r="CD43" s="210"/>
      <c r="CK43" s="210"/>
      <c r="CN43" s="18"/>
      <c r="CO43" s="18"/>
      <c r="CP43" s="18"/>
      <c r="CQ43" s="18"/>
      <c r="CR43" s="210"/>
      <c r="CS43" s="18"/>
      <c r="CT43" s="18"/>
      <c r="CU43" s="18"/>
      <c r="CV43" s="18"/>
      <c r="CW43" s="18"/>
      <c r="CX43" s="18"/>
      <c r="CY43" s="213"/>
      <c r="CZ43" s="18"/>
      <c r="DA43" s="18"/>
      <c r="DB43" s="18"/>
      <c r="DC43" s="18"/>
      <c r="DD43" s="213"/>
      <c r="DE43" s="210"/>
      <c r="DF43" s="210"/>
      <c r="DG43" s="210"/>
      <c r="DH43" s="210"/>
      <c r="DI43" s="210"/>
      <c r="DJ43" s="210"/>
      <c r="DK43" s="210"/>
      <c r="DL43" s="210"/>
      <c r="DM43" s="210"/>
      <c r="DN43" s="210"/>
    </row>
    <row r="44" spans="2:118" ht="6" customHeight="1" x14ac:dyDescent="0.15">
      <c r="B44" s="1220"/>
      <c r="C44" s="1300"/>
      <c r="D44" s="1221"/>
      <c r="E44" s="1427"/>
      <c r="F44" s="1427"/>
      <c r="G44" s="1377"/>
      <c r="H44" s="1377"/>
      <c r="I44" s="1377"/>
      <c r="J44" s="1377"/>
      <c r="K44" s="1377"/>
      <c r="L44" s="1377"/>
      <c r="M44" s="1377"/>
      <c r="N44" s="1377"/>
      <c r="O44" s="1377"/>
      <c r="P44" s="1377"/>
      <c r="Q44" s="1377"/>
      <c r="R44" s="1377"/>
      <c r="S44" s="1377"/>
      <c r="T44" s="1413"/>
      <c r="U44" s="1414"/>
      <c r="V44" s="1414"/>
      <c r="W44" s="1414"/>
      <c r="X44" s="1414"/>
      <c r="Y44" s="1203"/>
      <c r="Z44" s="912"/>
      <c r="AA44" s="913"/>
      <c r="AB44" s="913"/>
      <c r="AC44" s="913"/>
      <c r="AD44" s="913"/>
      <c r="AE44" s="913"/>
      <c r="AF44" s="913"/>
      <c r="AG44" s="913"/>
      <c r="AH44" s="913"/>
      <c r="AI44" s="913"/>
      <c r="AJ44" s="1211"/>
      <c r="AL44" s="1449"/>
      <c r="AM44" s="1427"/>
      <c r="AN44" s="1427"/>
      <c r="AO44" s="1394" t="s">
        <v>84</v>
      </c>
      <c r="AP44" s="1394"/>
      <c r="AQ44" s="1394"/>
      <c r="AR44" s="1394"/>
      <c r="AS44" s="1394"/>
      <c r="AT44" s="1394"/>
      <c r="AU44" s="1394"/>
      <c r="AV44" s="1394"/>
      <c r="AW44" s="407"/>
      <c r="AX44" s="408"/>
      <c r="AY44" s="408"/>
      <c r="AZ44" s="408"/>
      <c r="BA44" s="408"/>
      <c r="BB44" s="408"/>
      <c r="BC44" s="1203"/>
      <c r="BD44" s="1394" t="s">
        <v>85</v>
      </c>
      <c r="BE44" s="1394"/>
      <c r="BF44" s="1394"/>
      <c r="BG44" s="1394"/>
      <c r="BH44" s="1394"/>
      <c r="BI44" s="1394"/>
      <c r="BJ44" s="1394"/>
      <c r="BK44" s="1394"/>
      <c r="BL44" s="407"/>
      <c r="BM44" s="408"/>
      <c r="BN44" s="408"/>
      <c r="BO44" s="408"/>
      <c r="BP44" s="408"/>
      <c r="BQ44" s="408"/>
      <c r="BR44" s="1393"/>
      <c r="BT44" s="214"/>
      <c r="BU44" s="214"/>
      <c r="BV44" s="214"/>
      <c r="BW44" s="214"/>
      <c r="CD44" s="210"/>
      <c r="CK44" s="210"/>
      <c r="CN44" s="18"/>
      <c r="CO44" s="18"/>
      <c r="CP44" s="18"/>
      <c r="CQ44" s="18"/>
      <c r="CR44" s="210"/>
      <c r="CS44" s="18"/>
      <c r="CT44" s="18"/>
      <c r="CU44" s="18"/>
      <c r="CV44" s="18"/>
      <c r="CW44" s="18"/>
      <c r="CX44" s="18"/>
      <c r="CY44" s="213"/>
      <c r="CZ44" s="18"/>
      <c r="DA44" s="18"/>
      <c r="DB44" s="18"/>
      <c r="DC44" s="18"/>
      <c r="DD44" s="213"/>
      <c r="DE44" s="210"/>
      <c r="DF44" s="210"/>
      <c r="DG44" s="210"/>
      <c r="DH44" s="210"/>
      <c r="DI44" s="210"/>
      <c r="DJ44" s="210"/>
      <c r="DK44" s="210"/>
      <c r="DL44" s="210"/>
      <c r="DM44" s="210"/>
      <c r="DN44" s="210"/>
    </row>
    <row r="45" spans="2:118" ht="6" customHeight="1" x14ac:dyDescent="0.15">
      <c r="B45" s="1220"/>
      <c r="C45" s="1300"/>
      <c r="D45" s="1221"/>
      <c r="E45" s="1427"/>
      <c r="F45" s="1427"/>
      <c r="G45" s="1062"/>
      <c r="H45" s="1062"/>
      <c r="I45" s="1062"/>
      <c r="J45" s="1062"/>
      <c r="K45" s="1062"/>
      <c r="L45" s="1062"/>
      <c r="M45" s="1062"/>
      <c r="N45" s="1062"/>
      <c r="O45" s="1062"/>
      <c r="P45" s="1062"/>
      <c r="Q45" s="1062"/>
      <c r="R45" s="1062"/>
      <c r="S45" s="1062"/>
      <c r="T45" s="1413">
        <f>IF('４面'!F9="その他",'４面'!I9,0)+IF('４面'!F10="その他",'４面'!I10,0)+IF('４面'!F11="その他",'４面'!I11,0)++IF('４面'!F12="その他",'４面'!I12,0)+IF('４面'!F13="その他",'４面'!I13,0)+IF('４面'!F14="その他",'４面'!I14,0)+IF('４面'!F15="その他",'４面'!I15,0)+IF('４面'!F16="その他",'４面'!I16,0)+IF('４面'!F17="その他",'４面'!I17,0)+IF('４面'!F18="その他",'４面'!I18,0)+IF('４面'!F19="その他",'４面'!I19,0)+IF('４面'!F20="その他",'４面'!I20,0)+IF('４面'!F21="その他",'４面'!I21,0)+IF('４面'!F22="その他",'４面'!I22,0)</f>
        <v>0</v>
      </c>
      <c r="U45" s="1414"/>
      <c r="V45" s="1414"/>
      <c r="W45" s="1414"/>
      <c r="X45" s="1414"/>
      <c r="Y45" s="1203" t="s">
        <v>64</v>
      </c>
      <c r="Z45" s="912">
        <f>IF('４面'!F9="その他",'４面'!K9,0)+IF('４面'!F10="その他",'４面'!K10,0)+IF('４面'!F11="その他",'４面'!K11,0)++IF('４面'!F12="その他",'４面'!K12,0)+IF('４面'!F13="その他",'４面'!K13,0)+IF('４面'!F14="その他",'４面'!K14,0)+IF('４面'!F15="その他",'４面'!K15,0)+IF('４面'!F16="その他",'４面'!K16,0)+IF('４面'!F17="その他",'４面'!K17,0)+IF('４面'!F18="その他",'４面'!K18,0)+IF('４面'!F19="その他",'４面'!K19,0)+IF('４面'!F20="その他",'４面'!K20,0)+IF('４面'!F21="その他",'４面'!K21,0)+IF('４面'!F22="その他",'４面'!K22,0)</f>
        <v>0</v>
      </c>
      <c r="AA45" s="913"/>
      <c r="AB45" s="913"/>
      <c r="AC45" s="913"/>
      <c r="AD45" s="913"/>
      <c r="AE45" s="913"/>
      <c r="AF45" s="913"/>
      <c r="AG45" s="913"/>
      <c r="AH45" s="913"/>
      <c r="AI45" s="913"/>
      <c r="AJ45" s="1211" t="s">
        <v>8</v>
      </c>
      <c r="AL45" s="1449"/>
      <c r="AM45" s="1427"/>
      <c r="AN45" s="1427"/>
      <c r="AO45" s="1403" t="s">
        <v>86</v>
      </c>
      <c r="AP45" s="1403"/>
      <c r="AQ45" s="1403"/>
      <c r="AR45" s="1403"/>
      <c r="AS45" s="1403"/>
      <c r="AT45" s="1403"/>
      <c r="AU45" s="1403"/>
      <c r="AV45" s="1403"/>
      <c r="AW45" s="407"/>
      <c r="AX45" s="408"/>
      <c r="AY45" s="408"/>
      <c r="AZ45" s="408"/>
      <c r="BA45" s="408"/>
      <c r="BB45" s="408"/>
      <c r="BC45" s="1203" t="s">
        <v>8</v>
      </c>
      <c r="BD45" s="1403" t="s">
        <v>87</v>
      </c>
      <c r="BE45" s="1403"/>
      <c r="BF45" s="1403"/>
      <c r="BG45" s="1403"/>
      <c r="BH45" s="1403"/>
      <c r="BI45" s="1403"/>
      <c r="BJ45" s="1403"/>
      <c r="BK45" s="1403"/>
      <c r="BL45" s="407"/>
      <c r="BM45" s="408"/>
      <c r="BN45" s="408"/>
      <c r="BO45" s="408"/>
      <c r="BP45" s="408"/>
      <c r="BQ45" s="408"/>
      <c r="BR45" s="1393" t="s">
        <v>8</v>
      </c>
      <c r="BT45" s="214"/>
      <c r="BU45" s="214"/>
      <c r="BV45" s="214"/>
      <c r="BW45" s="214"/>
      <c r="CD45" s="210"/>
      <c r="CK45" s="210"/>
      <c r="CN45" s="18"/>
      <c r="CO45" s="18"/>
      <c r="CP45" s="18"/>
      <c r="CQ45" s="18"/>
      <c r="CR45" s="210"/>
      <c r="CS45" s="18"/>
      <c r="CT45" s="18"/>
      <c r="CU45" s="18"/>
      <c r="CV45" s="18"/>
      <c r="CW45" s="18"/>
      <c r="CX45" s="18"/>
      <c r="CY45" s="213"/>
      <c r="CZ45" s="18"/>
      <c r="DA45" s="18"/>
      <c r="DB45" s="18"/>
      <c r="DC45" s="18"/>
      <c r="DD45" s="213"/>
      <c r="DE45" s="210"/>
      <c r="DF45" s="210"/>
      <c r="DG45" s="210"/>
      <c r="DH45" s="210"/>
      <c r="DI45" s="210"/>
      <c r="DJ45" s="210"/>
      <c r="DK45" s="210"/>
      <c r="DL45" s="210"/>
      <c r="DM45" s="210"/>
      <c r="DN45" s="210"/>
    </row>
    <row r="46" spans="2:118" ht="6" customHeight="1" x14ac:dyDescent="0.15">
      <c r="B46" s="1220"/>
      <c r="C46" s="1300"/>
      <c r="D46" s="1221"/>
      <c r="E46" s="1427"/>
      <c r="F46" s="1427"/>
      <c r="G46" s="1062"/>
      <c r="H46" s="1062"/>
      <c r="I46" s="1062"/>
      <c r="J46" s="1062"/>
      <c r="K46" s="1062"/>
      <c r="L46" s="1062"/>
      <c r="M46" s="1062"/>
      <c r="N46" s="1062"/>
      <c r="O46" s="1062"/>
      <c r="P46" s="1062"/>
      <c r="Q46" s="1062"/>
      <c r="R46" s="1062"/>
      <c r="S46" s="1062"/>
      <c r="T46" s="1413"/>
      <c r="U46" s="1414"/>
      <c r="V46" s="1414"/>
      <c r="W46" s="1414"/>
      <c r="X46" s="1414"/>
      <c r="Y46" s="1203"/>
      <c r="Z46" s="912"/>
      <c r="AA46" s="913"/>
      <c r="AB46" s="913"/>
      <c r="AC46" s="913"/>
      <c r="AD46" s="913"/>
      <c r="AE46" s="913"/>
      <c r="AF46" s="913"/>
      <c r="AG46" s="913"/>
      <c r="AH46" s="913"/>
      <c r="AI46" s="913"/>
      <c r="AJ46" s="1211"/>
      <c r="AL46" s="1449"/>
      <c r="AM46" s="1427"/>
      <c r="AN46" s="1427"/>
      <c r="AO46" s="1404"/>
      <c r="AP46" s="1404"/>
      <c r="AQ46" s="1404"/>
      <c r="AR46" s="1404"/>
      <c r="AS46" s="1404"/>
      <c r="AT46" s="1404"/>
      <c r="AU46" s="1404"/>
      <c r="AV46" s="1404"/>
      <c r="AW46" s="407"/>
      <c r="AX46" s="408"/>
      <c r="AY46" s="408"/>
      <c r="AZ46" s="408"/>
      <c r="BA46" s="408"/>
      <c r="BB46" s="408"/>
      <c r="BC46" s="1203"/>
      <c r="BD46" s="1404"/>
      <c r="BE46" s="1404"/>
      <c r="BF46" s="1404"/>
      <c r="BG46" s="1404"/>
      <c r="BH46" s="1404"/>
      <c r="BI46" s="1404"/>
      <c r="BJ46" s="1404"/>
      <c r="BK46" s="1404"/>
      <c r="BL46" s="407"/>
      <c r="BM46" s="408"/>
      <c r="BN46" s="408"/>
      <c r="BO46" s="408"/>
      <c r="BP46" s="408"/>
      <c r="BQ46" s="408"/>
      <c r="BR46" s="1393"/>
      <c r="BT46" s="214"/>
      <c r="BU46" s="214"/>
      <c r="BV46" s="214"/>
      <c r="BW46" s="214"/>
      <c r="CD46" s="210"/>
      <c r="CK46" s="210"/>
      <c r="CN46" s="18"/>
      <c r="CO46" s="18"/>
      <c r="CP46" s="18"/>
      <c r="CQ46" s="18"/>
      <c r="CR46" s="210"/>
      <c r="CS46" s="18"/>
      <c r="CT46" s="18"/>
      <c r="CU46" s="18"/>
      <c r="CV46" s="18"/>
      <c r="CW46" s="18"/>
      <c r="CX46" s="18"/>
      <c r="CY46" s="213"/>
      <c r="CZ46" s="18"/>
      <c r="DA46" s="18"/>
      <c r="DB46" s="18"/>
      <c r="DC46" s="18"/>
      <c r="DD46" s="213"/>
      <c r="DE46" s="210"/>
      <c r="DF46" s="210"/>
      <c r="DG46" s="210"/>
      <c r="DH46" s="210"/>
      <c r="DI46" s="210"/>
      <c r="DJ46" s="210"/>
      <c r="DK46" s="210"/>
      <c r="DL46" s="210"/>
      <c r="DM46" s="210"/>
      <c r="DN46" s="210"/>
    </row>
    <row r="47" spans="2:118" ht="6" customHeight="1" x14ac:dyDescent="0.15">
      <c r="B47" s="1220"/>
      <c r="C47" s="1300"/>
      <c r="D47" s="1221"/>
      <c r="E47" s="1427"/>
      <c r="F47" s="1427"/>
      <c r="G47" s="1062"/>
      <c r="H47" s="1062"/>
      <c r="I47" s="1062"/>
      <c r="J47" s="1062"/>
      <c r="K47" s="1062"/>
      <c r="L47" s="1062"/>
      <c r="M47" s="1062"/>
      <c r="N47" s="1062"/>
      <c r="O47" s="1062"/>
      <c r="P47" s="1062"/>
      <c r="Q47" s="1062"/>
      <c r="R47" s="1062"/>
      <c r="S47" s="1062"/>
      <c r="T47" s="1413"/>
      <c r="U47" s="1414"/>
      <c r="V47" s="1414"/>
      <c r="W47" s="1414"/>
      <c r="X47" s="1414"/>
      <c r="Y47" s="1203"/>
      <c r="Z47" s="912"/>
      <c r="AA47" s="913"/>
      <c r="AB47" s="913"/>
      <c r="AC47" s="913"/>
      <c r="AD47" s="913"/>
      <c r="AE47" s="913"/>
      <c r="AF47" s="913"/>
      <c r="AG47" s="913"/>
      <c r="AH47" s="913"/>
      <c r="AI47" s="913"/>
      <c r="AJ47" s="1211"/>
      <c r="AL47" s="1449"/>
      <c r="AM47" s="1427"/>
      <c r="AN47" s="1427"/>
      <c r="AO47" s="1394" t="s">
        <v>88</v>
      </c>
      <c r="AP47" s="1394"/>
      <c r="AQ47" s="1394"/>
      <c r="AR47" s="1394"/>
      <c r="AS47" s="1394"/>
      <c r="AT47" s="1394"/>
      <c r="AU47" s="1394"/>
      <c r="AV47" s="1394"/>
      <c r="AW47" s="407"/>
      <c r="AX47" s="408"/>
      <c r="AY47" s="408"/>
      <c r="AZ47" s="408"/>
      <c r="BA47" s="408"/>
      <c r="BB47" s="408"/>
      <c r="BC47" s="1203"/>
      <c r="BD47" s="1394" t="s">
        <v>89</v>
      </c>
      <c r="BE47" s="1394"/>
      <c r="BF47" s="1394"/>
      <c r="BG47" s="1394"/>
      <c r="BH47" s="1394"/>
      <c r="BI47" s="1394"/>
      <c r="BJ47" s="1394"/>
      <c r="BK47" s="1394"/>
      <c r="BL47" s="407"/>
      <c r="BM47" s="408"/>
      <c r="BN47" s="408"/>
      <c r="BO47" s="408"/>
      <c r="BP47" s="408"/>
      <c r="BQ47" s="408"/>
      <c r="BR47" s="1393"/>
      <c r="BT47" s="214"/>
      <c r="BU47" s="214"/>
      <c r="BV47" s="214"/>
      <c r="BW47" s="214"/>
      <c r="CD47" s="210"/>
      <c r="CK47" s="210"/>
      <c r="CN47" s="18"/>
      <c r="CO47" s="18"/>
      <c r="CP47" s="18"/>
      <c r="CQ47" s="18"/>
      <c r="CR47" s="210"/>
      <c r="CS47" s="18"/>
      <c r="CT47" s="18"/>
      <c r="CU47" s="18"/>
      <c r="CV47" s="18"/>
      <c r="CW47" s="18"/>
      <c r="CX47" s="18"/>
      <c r="CY47" s="213"/>
      <c r="CZ47" s="18"/>
      <c r="DA47" s="18"/>
      <c r="DB47" s="18"/>
      <c r="DC47" s="18"/>
      <c r="DD47" s="213"/>
      <c r="DE47" s="210"/>
      <c r="DF47" s="210"/>
      <c r="DG47" s="210"/>
      <c r="DH47" s="210"/>
      <c r="DI47" s="210"/>
      <c r="DJ47" s="210"/>
      <c r="DK47" s="210"/>
      <c r="DL47" s="210"/>
      <c r="DM47" s="210"/>
      <c r="DN47" s="210"/>
    </row>
    <row r="48" spans="2:118" ht="6" customHeight="1" x14ac:dyDescent="0.15">
      <c r="B48" s="1220"/>
      <c r="C48" s="1300"/>
      <c r="D48" s="1221"/>
      <c r="E48" s="1427"/>
      <c r="F48" s="1427"/>
      <c r="G48" s="1377" t="s">
        <v>83</v>
      </c>
      <c r="H48" s="1377"/>
      <c r="I48" s="1377"/>
      <c r="J48" s="1377"/>
      <c r="K48" s="1377"/>
      <c r="L48" s="1377"/>
      <c r="M48" s="1377"/>
      <c r="N48" s="1377"/>
      <c r="O48" s="1377"/>
      <c r="P48" s="1377"/>
      <c r="Q48" s="1377"/>
      <c r="R48" s="1377"/>
      <c r="S48" s="1377"/>
      <c r="T48" s="1413">
        <f>IF(OR('４面'!F23="市場",'４面'!F23="その他"),'４面'!I23,0)</f>
        <v>0</v>
      </c>
      <c r="U48" s="1414"/>
      <c r="V48" s="1414"/>
      <c r="W48" s="1414"/>
      <c r="X48" s="1414"/>
      <c r="Y48" s="1203" t="s">
        <v>64</v>
      </c>
      <c r="Z48" s="912">
        <f>IF(OR('４面'!F23="市場",'４面'!F23="その他"),'４面'!K23,0)</f>
        <v>0</v>
      </c>
      <c r="AA48" s="913"/>
      <c r="AB48" s="913"/>
      <c r="AC48" s="913"/>
      <c r="AD48" s="913"/>
      <c r="AE48" s="913"/>
      <c r="AF48" s="913"/>
      <c r="AG48" s="913"/>
      <c r="AH48" s="913"/>
      <c r="AI48" s="913"/>
      <c r="AJ48" s="1211" t="s">
        <v>8</v>
      </c>
      <c r="AL48" s="1449"/>
      <c r="AM48" s="1427"/>
      <c r="AN48" s="1427"/>
      <c r="AO48" s="1403" t="s">
        <v>90</v>
      </c>
      <c r="AP48" s="1403"/>
      <c r="AQ48" s="1403"/>
      <c r="AR48" s="1403"/>
      <c r="AS48" s="1403"/>
      <c r="AT48" s="1403"/>
      <c r="AU48" s="1403"/>
      <c r="AV48" s="1403"/>
      <c r="AW48" s="407"/>
      <c r="AX48" s="408"/>
      <c r="AY48" s="408"/>
      <c r="AZ48" s="408"/>
      <c r="BA48" s="408"/>
      <c r="BB48" s="408"/>
      <c r="BC48" s="1203" t="s">
        <v>8</v>
      </c>
      <c r="BD48" s="1403" t="s">
        <v>91</v>
      </c>
      <c r="BE48" s="1403"/>
      <c r="BF48" s="1403"/>
      <c r="BG48" s="1403"/>
      <c r="BH48" s="1403"/>
      <c r="BI48" s="1403"/>
      <c r="BJ48" s="1403"/>
      <c r="BK48" s="1403"/>
      <c r="BL48" s="407"/>
      <c r="BM48" s="408"/>
      <c r="BN48" s="408"/>
      <c r="BO48" s="408"/>
      <c r="BP48" s="408"/>
      <c r="BQ48" s="408"/>
      <c r="BR48" s="1393" t="s">
        <v>8</v>
      </c>
      <c r="BT48" s="214"/>
      <c r="BU48" s="214"/>
      <c r="BV48" s="214"/>
      <c r="BW48" s="214"/>
      <c r="CD48" s="210"/>
      <c r="CK48" s="210"/>
      <c r="CN48" s="18"/>
      <c r="CO48" s="18"/>
      <c r="CP48" s="18"/>
      <c r="CQ48" s="18"/>
      <c r="CR48" s="210"/>
      <c r="CS48" s="18"/>
      <c r="CT48" s="18"/>
      <c r="CU48" s="18"/>
      <c r="CV48" s="18"/>
      <c r="CW48" s="18"/>
      <c r="CX48" s="18"/>
      <c r="CY48" s="213"/>
      <c r="CZ48" s="18"/>
      <c r="DA48" s="18"/>
      <c r="DB48" s="18"/>
      <c r="DC48" s="18"/>
      <c r="DD48" s="213"/>
      <c r="DE48" s="210"/>
      <c r="DF48" s="210"/>
      <c r="DG48" s="210"/>
      <c r="DH48" s="210"/>
      <c r="DI48" s="210"/>
      <c r="DJ48" s="210"/>
      <c r="DK48" s="210"/>
      <c r="DL48" s="210"/>
      <c r="DM48" s="210"/>
      <c r="DN48" s="210"/>
    </row>
    <row r="49" spans="2:118" ht="6" customHeight="1" x14ac:dyDescent="0.15">
      <c r="B49" s="1220"/>
      <c r="C49" s="1300"/>
      <c r="D49" s="1221"/>
      <c r="E49" s="1427"/>
      <c r="F49" s="1427"/>
      <c r="G49" s="1377"/>
      <c r="H49" s="1377"/>
      <c r="I49" s="1377"/>
      <c r="J49" s="1377"/>
      <c r="K49" s="1377"/>
      <c r="L49" s="1377"/>
      <c r="M49" s="1377"/>
      <c r="N49" s="1377"/>
      <c r="O49" s="1377"/>
      <c r="P49" s="1377"/>
      <c r="Q49" s="1377"/>
      <c r="R49" s="1377"/>
      <c r="S49" s="1377"/>
      <c r="T49" s="1413"/>
      <c r="U49" s="1414"/>
      <c r="V49" s="1414"/>
      <c r="W49" s="1414"/>
      <c r="X49" s="1414"/>
      <c r="Y49" s="1203"/>
      <c r="Z49" s="912"/>
      <c r="AA49" s="913"/>
      <c r="AB49" s="913"/>
      <c r="AC49" s="913"/>
      <c r="AD49" s="913"/>
      <c r="AE49" s="913"/>
      <c r="AF49" s="913"/>
      <c r="AG49" s="913"/>
      <c r="AH49" s="913"/>
      <c r="AI49" s="913"/>
      <c r="AJ49" s="1211"/>
      <c r="AL49" s="1449"/>
      <c r="AM49" s="1427"/>
      <c r="AN49" s="1427"/>
      <c r="AO49" s="1404"/>
      <c r="AP49" s="1404"/>
      <c r="AQ49" s="1404"/>
      <c r="AR49" s="1404"/>
      <c r="AS49" s="1404"/>
      <c r="AT49" s="1404"/>
      <c r="AU49" s="1404"/>
      <c r="AV49" s="1404"/>
      <c r="AW49" s="407"/>
      <c r="AX49" s="408"/>
      <c r="AY49" s="408"/>
      <c r="AZ49" s="408"/>
      <c r="BA49" s="408"/>
      <c r="BB49" s="408"/>
      <c r="BC49" s="1203"/>
      <c r="BD49" s="1404"/>
      <c r="BE49" s="1404"/>
      <c r="BF49" s="1404"/>
      <c r="BG49" s="1404"/>
      <c r="BH49" s="1404"/>
      <c r="BI49" s="1404"/>
      <c r="BJ49" s="1404"/>
      <c r="BK49" s="1404"/>
      <c r="BL49" s="407"/>
      <c r="BM49" s="408"/>
      <c r="BN49" s="408"/>
      <c r="BO49" s="408"/>
      <c r="BP49" s="408"/>
      <c r="BQ49" s="408"/>
      <c r="BR49" s="1393"/>
      <c r="BT49" s="214"/>
      <c r="BU49" s="214"/>
      <c r="BV49" s="214"/>
      <c r="BW49" s="214"/>
      <c r="CD49" s="210"/>
      <c r="CK49" s="210"/>
      <c r="CN49" s="18"/>
      <c r="CO49" s="18"/>
      <c r="CP49" s="18"/>
      <c r="CQ49" s="18"/>
      <c r="CR49" s="210"/>
      <c r="CS49" s="18"/>
      <c r="CT49" s="18"/>
      <c r="CU49" s="18"/>
      <c r="CV49" s="18"/>
      <c r="CW49" s="18"/>
      <c r="CX49" s="18"/>
      <c r="CY49" s="213"/>
      <c r="CZ49" s="18"/>
      <c r="DA49" s="18"/>
      <c r="DB49" s="18"/>
      <c r="DC49" s="18"/>
      <c r="DD49" s="213"/>
      <c r="DE49" s="210"/>
      <c r="DF49" s="210"/>
      <c r="DG49" s="210"/>
      <c r="DH49" s="210"/>
      <c r="DI49" s="210"/>
      <c r="DJ49" s="210"/>
      <c r="DK49" s="210"/>
      <c r="DL49" s="210"/>
      <c r="DM49" s="210"/>
      <c r="DN49" s="210"/>
    </row>
    <row r="50" spans="2:118" ht="6" customHeight="1" x14ac:dyDescent="0.15">
      <c r="B50" s="1220"/>
      <c r="C50" s="1300"/>
      <c r="D50" s="1221"/>
      <c r="E50" s="1427"/>
      <c r="F50" s="1427"/>
      <c r="G50" s="1377"/>
      <c r="H50" s="1377"/>
      <c r="I50" s="1377"/>
      <c r="J50" s="1377"/>
      <c r="K50" s="1377"/>
      <c r="L50" s="1377"/>
      <c r="M50" s="1377"/>
      <c r="N50" s="1377"/>
      <c r="O50" s="1377"/>
      <c r="P50" s="1377"/>
      <c r="Q50" s="1377"/>
      <c r="R50" s="1377"/>
      <c r="S50" s="1377"/>
      <c r="T50" s="1413"/>
      <c r="U50" s="1414"/>
      <c r="V50" s="1414"/>
      <c r="W50" s="1414"/>
      <c r="X50" s="1414"/>
      <c r="Y50" s="1203"/>
      <c r="Z50" s="912"/>
      <c r="AA50" s="913"/>
      <c r="AB50" s="913"/>
      <c r="AC50" s="913"/>
      <c r="AD50" s="913"/>
      <c r="AE50" s="913"/>
      <c r="AF50" s="913"/>
      <c r="AG50" s="913"/>
      <c r="AH50" s="913"/>
      <c r="AI50" s="913"/>
      <c r="AJ50" s="1211"/>
      <c r="AL50" s="1449"/>
      <c r="AM50" s="1427"/>
      <c r="AN50" s="1427"/>
      <c r="AO50" s="1394" t="s">
        <v>92</v>
      </c>
      <c r="AP50" s="1394"/>
      <c r="AQ50" s="1394"/>
      <c r="AR50" s="1394"/>
      <c r="AS50" s="1394"/>
      <c r="AT50" s="1394"/>
      <c r="AU50" s="1394"/>
      <c r="AV50" s="1394"/>
      <c r="AW50" s="407"/>
      <c r="AX50" s="408"/>
      <c r="AY50" s="408"/>
      <c r="AZ50" s="408"/>
      <c r="BA50" s="408"/>
      <c r="BB50" s="408"/>
      <c r="BC50" s="1203"/>
      <c r="BD50" s="1394" t="s">
        <v>93</v>
      </c>
      <c r="BE50" s="1394"/>
      <c r="BF50" s="1394"/>
      <c r="BG50" s="1394"/>
      <c r="BH50" s="1394"/>
      <c r="BI50" s="1394"/>
      <c r="BJ50" s="1394"/>
      <c r="BK50" s="1394"/>
      <c r="BL50" s="407"/>
      <c r="BM50" s="408"/>
      <c r="BN50" s="408"/>
      <c r="BO50" s="408"/>
      <c r="BP50" s="408"/>
      <c r="BQ50" s="408"/>
      <c r="BR50" s="1393"/>
      <c r="BT50" s="214"/>
      <c r="BU50" s="214"/>
      <c r="BV50" s="214"/>
      <c r="BW50" s="214"/>
      <c r="CD50" s="210"/>
      <c r="CK50" s="210"/>
      <c r="CN50" s="18"/>
      <c r="CO50" s="18"/>
      <c r="CP50" s="18"/>
      <c r="CQ50" s="18"/>
      <c r="CR50" s="210"/>
      <c r="CS50" s="18"/>
      <c r="CT50" s="18"/>
      <c r="CU50" s="18"/>
      <c r="CV50" s="18"/>
      <c r="CW50" s="18"/>
      <c r="CX50" s="18"/>
      <c r="CY50" s="213"/>
      <c r="CZ50" s="18"/>
      <c r="DA50" s="18"/>
      <c r="DB50" s="18"/>
      <c r="DC50" s="18"/>
      <c r="DD50" s="213"/>
      <c r="DE50" s="210"/>
      <c r="DF50" s="210"/>
      <c r="DG50" s="210"/>
      <c r="DH50" s="210"/>
      <c r="DI50" s="210"/>
      <c r="DJ50" s="210"/>
      <c r="DK50" s="210"/>
      <c r="DL50" s="210"/>
      <c r="DM50" s="210"/>
      <c r="DN50" s="210"/>
    </row>
    <row r="51" spans="2:118" ht="6" customHeight="1" x14ac:dyDescent="0.15">
      <c r="B51" s="1220"/>
      <c r="C51" s="1300"/>
      <c r="D51" s="1221"/>
      <c r="E51" s="1427"/>
      <c r="F51" s="1427"/>
      <c r="G51" s="1421" t="s">
        <v>202</v>
      </c>
      <c r="H51" s="1422"/>
      <c r="I51" s="1422"/>
      <c r="J51" s="1422"/>
      <c r="K51" s="1422"/>
      <c r="L51" s="1422"/>
      <c r="M51" s="1422"/>
      <c r="N51" s="1422"/>
      <c r="O51" s="1422"/>
      <c r="P51" s="1422"/>
      <c r="Q51" s="1422"/>
      <c r="R51" s="530" t="s">
        <v>351</v>
      </c>
      <c r="S51" s="552"/>
      <c r="T51" s="1413">
        <f>'４面'!F31</f>
        <v>0</v>
      </c>
      <c r="U51" s="1414"/>
      <c r="V51" s="1414"/>
      <c r="W51" s="1414"/>
      <c r="X51" s="1414"/>
      <c r="Y51" s="1203" t="s">
        <v>64</v>
      </c>
      <c r="Z51" s="912">
        <f>'４面'!I31</f>
        <v>0</v>
      </c>
      <c r="AA51" s="913"/>
      <c r="AB51" s="913"/>
      <c r="AC51" s="913"/>
      <c r="AD51" s="913"/>
      <c r="AE51" s="913"/>
      <c r="AF51" s="913"/>
      <c r="AG51" s="913"/>
      <c r="AH51" s="913"/>
      <c r="AI51" s="913"/>
      <c r="AJ51" s="1211" t="s">
        <v>8</v>
      </c>
      <c r="AL51" s="1449"/>
      <c r="AM51" s="1427"/>
      <c r="AN51" s="1427"/>
      <c r="AO51" s="1403" t="s">
        <v>95</v>
      </c>
      <c r="AP51" s="1403"/>
      <c r="AQ51" s="1403"/>
      <c r="AR51" s="1403"/>
      <c r="AS51" s="1403"/>
      <c r="AT51" s="1403"/>
      <c r="AU51" s="1403"/>
      <c r="AV51" s="1403"/>
      <c r="AW51" s="407"/>
      <c r="AX51" s="408"/>
      <c r="AY51" s="408"/>
      <c r="AZ51" s="408"/>
      <c r="BA51" s="408"/>
      <c r="BB51" s="408"/>
      <c r="BC51" s="1203" t="s">
        <v>8</v>
      </c>
      <c r="BD51" s="1407"/>
      <c r="BE51" s="1408"/>
      <c r="BF51" s="1408"/>
      <c r="BG51" s="1408"/>
      <c r="BH51" s="1408"/>
      <c r="BI51" s="1408"/>
      <c r="BJ51" s="1408"/>
      <c r="BK51" s="1409"/>
      <c r="BL51" s="407"/>
      <c r="BM51" s="408"/>
      <c r="BN51" s="408"/>
      <c r="BO51" s="408"/>
      <c r="BP51" s="408"/>
      <c r="BQ51" s="408"/>
      <c r="BR51" s="1393" t="s">
        <v>8</v>
      </c>
      <c r="BT51" s="214"/>
      <c r="BU51" s="214"/>
      <c r="BV51" s="214"/>
      <c r="BW51" s="214"/>
      <c r="CD51" s="210"/>
      <c r="CK51" s="210"/>
      <c r="CN51" s="18"/>
      <c r="CO51" s="18"/>
      <c r="CP51" s="18"/>
      <c r="CQ51" s="18"/>
      <c r="CR51" s="210"/>
      <c r="CS51" s="18"/>
      <c r="CT51" s="18"/>
      <c r="CU51" s="18"/>
      <c r="CV51" s="18"/>
      <c r="CW51" s="18"/>
      <c r="CX51" s="18"/>
      <c r="CY51" s="213"/>
      <c r="CZ51" s="18"/>
      <c r="DA51" s="18"/>
      <c r="DB51" s="18"/>
      <c r="DC51" s="18"/>
      <c r="DD51" s="213"/>
      <c r="DE51" s="210"/>
      <c r="DF51" s="210"/>
      <c r="DG51" s="210"/>
      <c r="DH51" s="210"/>
      <c r="DI51" s="210"/>
      <c r="DJ51" s="210"/>
      <c r="DK51" s="210"/>
      <c r="DL51" s="210"/>
      <c r="DM51" s="210"/>
      <c r="DN51" s="210"/>
    </row>
    <row r="52" spans="2:118" ht="6" customHeight="1" x14ac:dyDescent="0.15">
      <c r="B52" s="1220"/>
      <c r="C52" s="1300"/>
      <c r="D52" s="1221"/>
      <c r="E52" s="1427"/>
      <c r="F52" s="1427"/>
      <c r="G52" s="1421"/>
      <c r="H52" s="1422"/>
      <c r="I52" s="1422"/>
      <c r="J52" s="1422"/>
      <c r="K52" s="1422"/>
      <c r="L52" s="1422"/>
      <c r="M52" s="1422"/>
      <c r="N52" s="1422"/>
      <c r="O52" s="1422"/>
      <c r="P52" s="1422"/>
      <c r="Q52" s="1422"/>
      <c r="R52" s="530"/>
      <c r="S52" s="552"/>
      <c r="T52" s="1413"/>
      <c r="U52" s="1414"/>
      <c r="V52" s="1414"/>
      <c r="W52" s="1414"/>
      <c r="X52" s="1414"/>
      <c r="Y52" s="1203"/>
      <c r="Z52" s="912"/>
      <c r="AA52" s="913"/>
      <c r="AB52" s="913"/>
      <c r="AC52" s="913"/>
      <c r="AD52" s="913"/>
      <c r="AE52" s="913"/>
      <c r="AF52" s="913"/>
      <c r="AG52" s="913"/>
      <c r="AH52" s="913"/>
      <c r="AI52" s="913"/>
      <c r="AJ52" s="1211"/>
      <c r="AL52" s="1449"/>
      <c r="AM52" s="1427"/>
      <c r="AN52" s="1427"/>
      <c r="AO52" s="1404"/>
      <c r="AP52" s="1404"/>
      <c r="AQ52" s="1404"/>
      <c r="AR52" s="1404"/>
      <c r="AS52" s="1404"/>
      <c r="AT52" s="1404"/>
      <c r="AU52" s="1404"/>
      <c r="AV52" s="1404"/>
      <c r="AW52" s="407"/>
      <c r="AX52" s="408"/>
      <c r="AY52" s="408"/>
      <c r="AZ52" s="408"/>
      <c r="BA52" s="408"/>
      <c r="BB52" s="408"/>
      <c r="BC52" s="1203"/>
      <c r="BD52" s="1410"/>
      <c r="BE52" s="1411"/>
      <c r="BF52" s="1411"/>
      <c r="BG52" s="1411"/>
      <c r="BH52" s="1411"/>
      <c r="BI52" s="1411"/>
      <c r="BJ52" s="1411"/>
      <c r="BK52" s="1412"/>
      <c r="BL52" s="407"/>
      <c r="BM52" s="408"/>
      <c r="BN52" s="408"/>
      <c r="BO52" s="408"/>
      <c r="BP52" s="408"/>
      <c r="BQ52" s="408"/>
      <c r="BR52" s="1393"/>
      <c r="BT52" s="214"/>
      <c r="BU52" s="214"/>
      <c r="BV52" s="214"/>
      <c r="BW52" s="214"/>
      <c r="CD52" s="210"/>
      <c r="CK52" s="210"/>
      <c r="CN52" s="18"/>
      <c r="CO52" s="18"/>
      <c r="CP52" s="18"/>
      <c r="CQ52" s="18"/>
      <c r="CR52" s="210"/>
      <c r="CS52" s="18"/>
      <c r="CT52" s="18"/>
      <c r="CU52" s="18"/>
      <c r="CV52" s="18"/>
      <c r="CW52" s="18"/>
      <c r="CX52" s="18"/>
      <c r="CY52" s="213"/>
      <c r="CZ52" s="18"/>
      <c r="DA52" s="18"/>
      <c r="DB52" s="18"/>
      <c r="DC52" s="18"/>
      <c r="DD52" s="213"/>
      <c r="DE52" s="210"/>
      <c r="DF52" s="210"/>
      <c r="DG52" s="210"/>
      <c r="DH52" s="210"/>
      <c r="DI52" s="210"/>
      <c r="DJ52" s="210"/>
      <c r="DK52" s="210"/>
      <c r="DL52" s="210"/>
      <c r="DM52" s="210"/>
      <c r="DN52" s="210"/>
    </row>
    <row r="53" spans="2:118" ht="6" customHeight="1" x14ac:dyDescent="0.15">
      <c r="B53" s="1220"/>
      <c r="C53" s="1300"/>
      <c r="D53" s="1221"/>
      <c r="E53" s="1427"/>
      <c r="F53" s="1427"/>
      <c r="G53" s="1421"/>
      <c r="H53" s="1422"/>
      <c r="I53" s="1422"/>
      <c r="J53" s="1422"/>
      <c r="K53" s="1422"/>
      <c r="L53" s="1422"/>
      <c r="M53" s="1422"/>
      <c r="N53" s="1422"/>
      <c r="O53" s="1422"/>
      <c r="P53" s="1422"/>
      <c r="Q53" s="1422"/>
      <c r="R53" s="530"/>
      <c r="S53" s="552"/>
      <c r="T53" s="1413"/>
      <c r="U53" s="1414"/>
      <c r="V53" s="1414"/>
      <c r="W53" s="1414"/>
      <c r="X53" s="1414"/>
      <c r="Y53" s="1203"/>
      <c r="Z53" s="912"/>
      <c r="AA53" s="913"/>
      <c r="AB53" s="913"/>
      <c r="AC53" s="913"/>
      <c r="AD53" s="913"/>
      <c r="AE53" s="913"/>
      <c r="AF53" s="913"/>
      <c r="AG53" s="913"/>
      <c r="AH53" s="913"/>
      <c r="AI53" s="913"/>
      <c r="AJ53" s="1211"/>
      <c r="AL53" s="1449"/>
      <c r="AM53" s="1427"/>
      <c r="AN53" s="1427"/>
      <c r="AO53" s="1394" t="s">
        <v>96</v>
      </c>
      <c r="AP53" s="1394"/>
      <c r="AQ53" s="1394"/>
      <c r="AR53" s="1394"/>
      <c r="AS53" s="1394"/>
      <c r="AT53" s="1394"/>
      <c r="AU53" s="1394"/>
      <c r="AV53" s="1394"/>
      <c r="AW53" s="407"/>
      <c r="AX53" s="408"/>
      <c r="AY53" s="408"/>
      <c r="AZ53" s="408"/>
      <c r="BA53" s="408"/>
      <c r="BB53" s="408"/>
      <c r="BC53" s="1203"/>
      <c r="BD53" s="1394"/>
      <c r="BE53" s="1394"/>
      <c r="BF53" s="1394"/>
      <c r="BG53" s="1394"/>
      <c r="BH53" s="1394"/>
      <c r="BI53" s="1394"/>
      <c r="BJ53" s="1394"/>
      <c r="BK53" s="1394"/>
      <c r="BL53" s="407"/>
      <c r="BM53" s="408"/>
      <c r="BN53" s="408"/>
      <c r="BO53" s="408"/>
      <c r="BP53" s="408"/>
      <c r="BQ53" s="408"/>
      <c r="BR53" s="1393"/>
      <c r="BT53" s="214"/>
      <c r="BU53" s="214"/>
      <c r="BV53" s="214"/>
      <c r="BW53" s="214"/>
      <c r="CD53" s="210"/>
      <c r="CK53" s="210"/>
      <c r="CN53" s="18"/>
      <c r="CO53" s="18"/>
      <c r="CP53" s="18"/>
      <c r="CQ53" s="18"/>
      <c r="CR53" s="210"/>
      <c r="CS53" s="18"/>
      <c r="CT53" s="18"/>
      <c r="CU53" s="18"/>
      <c r="CV53" s="18"/>
      <c r="CW53" s="18"/>
      <c r="CX53" s="18"/>
      <c r="CY53" s="213"/>
      <c r="CZ53" s="18"/>
      <c r="DA53" s="18"/>
      <c r="DB53" s="18"/>
      <c r="DC53" s="18"/>
      <c r="DD53" s="213"/>
      <c r="DE53" s="210"/>
      <c r="DF53" s="210"/>
      <c r="DG53" s="210"/>
      <c r="DH53" s="210"/>
      <c r="DI53" s="210"/>
      <c r="DJ53" s="210"/>
      <c r="DK53" s="210"/>
      <c r="DL53" s="210"/>
      <c r="DM53" s="210"/>
      <c r="DN53" s="210"/>
    </row>
    <row r="54" spans="2:118" ht="6" customHeight="1" x14ac:dyDescent="0.15">
      <c r="B54" s="1220"/>
      <c r="C54" s="1300"/>
      <c r="D54" s="1221"/>
      <c r="E54" s="1427"/>
      <c r="F54" s="1427"/>
      <c r="G54" s="530" t="s">
        <v>61</v>
      </c>
      <c r="H54" s="530"/>
      <c r="I54" s="530"/>
      <c r="J54" s="530"/>
      <c r="K54" s="530"/>
      <c r="L54" s="530"/>
      <c r="M54" s="530"/>
      <c r="N54" s="530"/>
      <c r="O54" s="530"/>
      <c r="P54" s="530"/>
      <c r="Q54" s="530"/>
      <c r="R54" s="530"/>
      <c r="S54" s="552"/>
      <c r="T54" s="1413">
        <f>SUM(T39:X53)</f>
        <v>0</v>
      </c>
      <c r="U54" s="1414"/>
      <c r="V54" s="1414"/>
      <c r="W54" s="1414"/>
      <c r="X54" s="1414"/>
      <c r="Y54" s="1203" t="s">
        <v>64</v>
      </c>
      <c r="Z54" s="912">
        <f>SUM(Z39:AI53)</f>
        <v>0</v>
      </c>
      <c r="AA54" s="913"/>
      <c r="AB54" s="913"/>
      <c r="AC54" s="913"/>
      <c r="AD54" s="913"/>
      <c r="AE54" s="913"/>
      <c r="AF54" s="913"/>
      <c r="AG54" s="913"/>
      <c r="AH54" s="913"/>
      <c r="AI54" s="913"/>
      <c r="AJ54" s="1211" t="s">
        <v>8</v>
      </c>
      <c r="AL54" s="1449"/>
      <c r="AM54" s="1427"/>
      <c r="AN54" s="1427"/>
      <c r="AO54" s="1403" t="s">
        <v>98</v>
      </c>
      <c r="AP54" s="1403"/>
      <c r="AQ54" s="1403"/>
      <c r="AR54" s="1403"/>
      <c r="AS54" s="1403"/>
      <c r="AT54" s="1403"/>
      <c r="AU54" s="1403"/>
      <c r="AV54" s="1403"/>
      <c r="AW54" s="407"/>
      <c r="AX54" s="408"/>
      <c r="AY54" s="408"/>
      <c r="AZ54" s="408"/>
      <c r="BA54" s="408"/>
      <c r="BB54" s="408"/>
      <c r="BC54" s="1203" t="s">
        <v>8</v>
      </c>
      <c r="BD54" s="1403" t="s">
        <v>99</v>
      </c>
      <c r="BE54" s="1403"/>
      <c r="BF54" s="1403"/>
      <c r="BG54" s="1403"/>
      <c r="BH54" s="1403"/>
      <c r="BI54" s="1403"/>
      <c r="BJ54" s="1403"/>
      <c r="BK54" s="1403"/>
      <c r="BL54" s="407"/>
      <c r="BM54" s="408"/>
      <c r="BN54" s="408"/>
      <c r="BO54" s="408"/>
      <c r="BP54" s="408"/>
      <c r="BQ54" s="408"/>
      <c r="BR54" s="1393" t="s">
        <v>8</v>
      </c>
      <c r="BT54" s="214"/>
      <c r="BU54" s="214"/>
      <c r="BV54" s="214"/>
      <c r="BW54" s="214"/>
      <c r="CD54" s="210"/>
      <c r="CK54" s="210"/>
      <c r="CN54" s="18"/>
      <c r="CO54" s="18"/>
      <c r="CP54" s="18"/>
      <c r="CQ54" s="18"/>
      <c r="CR54" s="210"/>
      <c r="CS54" s="18"/>
      <c r="CT54" s="18"/>
      <c r="CU54" s="18"/>
      <c r="CV54" s="18"/>
      <c r="CW54" s="18"/>
      <c r="CX54" s="18"/>
      <c r="CY54" s="213"/>
      <c r="CZ54" s="18"/>
      <c r="DA54" s="18"/>
      <c r="DB54" s="18"/>
      <c r="DC54" s="18"/>
      <c r="DD54" s="213"/>
      <c r="DE54" s="210"/>
      <c r="DF54" s="210"/>
      <c r="DG54" s="210"/>
      <c r="DH54" s="210"/>
      <c r="DI54" s="210"/>
      <c r="DJ54" s="210"/>
      <c r="DK54" s="210"/>
      <c r="DL54" s="210"/>
      <c r="DM54" s="210"/>
      <c r="DN54" s="210"/>
    </row>
    <row r="55" spans="2:118" ht="6" customHeight="1" x14ac:dyDescent="0.15">
      <c r="B55" s="1220"/>
      <c r="C55" s="1300"/>
      <c r="D55" s="1221"/>
      <c r="E55" s="1427"/>
      <c r="F55" s="1427"/>
      <c r="G55" s="530"/>
      <c r="H55" s="530"/>
      <c r="I55" s="530"/>
      <c r="J55" s="530"/>
      <c r="K55" s="530"/>
      <c r="L55" s="530"/>
      <c r="M55" s="530"/>
      <c r="N55" s="530"/>
      <c r="O55" s="530"/>
      <c r="P55" s="530"/>
      <c r="Q55" s="530"/>
      <c r="R55" s="530"/>
      <c r="S55" s="552"/>
      <c r="T55" s="1413"/>
      <c r="U55" s="1414"/>
      <c r="V55" s="1414"/>
      <c r="W55" s="1414"/>
      <c r="X55" s="1414"/>
      <c r="Y55" s="1203"/>
      <c r="Z55" s="912"/>
      <c r="AA55" s="913"/>
      <c r="AB55" s="913"/>
      <c r="AC55" s="913"/>
      <c r="AD55" s="913"/>
      <c r="AE55" s="913"/>
      <c r="AF55" s="913"/>
      <c r="AG55" s="913"/>
      <c r="AH55" s="913"/>
      <c r="AI55" s="913"/>
      <c r="AJ55" s="1211"/>
      <c r="AL55" s="1449"/>
      <c r="AM55" s="1427"/>
      <c r="AN55" s="1427"/>
      <c r="AO55" s="1404"/>
      <c r="AP55" s="1404"/>
      <c r="AQ55" s="1404"/>
      <c r="AR55" s="1404"/>
      <c r="AS55" s="1404"/>
      <c r="AT55" s="1404"/>
      <c r="AU55" s="1404"/>
      <c r="AV55" s="1404"/>
      <c r="AW55" s="407"/>
      <c r="AX55" s="408"/>
      <c r="AY55" s="408"/>
      <c r="AZ55" s="408"/>
      <c r="BA55" s="408"/>
      <c r="BB55" s="408"/>
      <c r="BC55" s="1203"/>
      <c r="BD55" s="1404"/>
      <c r="BE55" s="1404"/>
      <c r="BF55" s="1404"/>
      <c r="BG55" s="1404"/>
      <c r="BH55" s="1404"/>
      <c r="BI55" s="1404"/>
      <c r="BJ55" s="1404"/>
      <c r="BK55" s="1404"/>
      <c r="BL55" s="407"/>
      <c r="BM55" s="408"/>
      <c r="BN55" s="408"/>
      <c r="BO55" s="408"/>
      <c r="BP55" s="408"/>
      <c r="BQ55" s="408"/>
      <c r="BR55" s="1393"/>
      <c r="BT55" s="214"/>
      <c r="BU55" s="214"/>
      <c r="BV55" s="214"/>
      <c r="BW55" s="214"/>
      <c r="CD55" s="210"/>
      <c r="CK55" s="210"/>
      <c r="CN55" s="18"/>
      <c r="CO55" s="18"/>
      <c r="CP55" s="18"/>
      <c r="CQ55" s="18"/>
      <c r="CR55" s="210"/>
      <c r="CS55" s="18"/>
      <c r="CT55" s="18"/>
      <c r="CU55" s="18"/>
      <c r="CV55" s="18"/>
      <c r="CW55" s="18"/>
      <c r="CX55" s="18"/>
      <c r="CY55" s="213"/>
      <c r="CZ55" s="18"/>
      <c r="DA55" s="18"/>
      <c r="DB55" s="18"/>
      <c r="DC55" s="18"/>
      <c r="DD55" s="213"/>
      <c r="DE55" s="210"/>
      <c r="DF55" s="210"/>
      <c r="DG55" s="210"/>
      <c r="DH55" s="210"/>
      <c r="DI55" s="210"/>
      <c r="DJ55" s="210"/>
      <c r="DK55" s="210"/>
      <c r="DL55" s="210"/>
      <c r="DM55" s="210"/>
      <c r="DN55" s="210"/>
    </row>
    <row r="56" spans="2:118" ht="6" customHeight="1" thickBot="1" x14ac:dyDescent="0.2">
      <c r="B56" s="1220"/>
      <c r="C56" s="1300"/>
      <c r="D56" s="1221"/>
      <c r="E56" s="1428"/>
      <c r="F56" s="1428"/>
      <c r="G56" s="1444"/>
      <c r="H56" s="1444"/>
      <c r="I56" s="1444"/>
      <c r="J56" s="1444"/>
      <c r="K56" s="1444"/>
      <c r="L56" s="1444"/>
      <c r="M56" s="1444"/>
      <c r="N56" s="1444"/>
      <c r="O56" s="1444"/>
      <c r="P56" s="1444"/>
      <c r="Q56" s="1444"/>
      <c r="R56" s="1444"/>
      <c r="S56" s="1445"/>
      <c r="T56" s="1419"/>
      <c r="U56" s="1420"/>
      <c r="V56" s="1420"/>
      <c r="W56" s="1420"/>
      <c r="X56" s="1420"/>
      <c r="Y56" s="1321"/>
      <c r="Z56" s="932"/>
      <c r="AA56" s="933"/>
      <c r="AB56" s="933"/>
      <c r="AC56" s="933"/>
      <c r="AD56" s="933"/>
      <c r="AE56" s="933"/>
      <c r="AF56" s="933"/>
      <c r="AG56" s="933"/>
      <c r="AH56" s="933"/>
      <c r="AI56" s="933"/>
      <c r="AJ56" s="1098"/>
      <c r="AL56" s="1450"/>
      <c r="AM56" s="1451"/>
      <c r="AN56" s="1451"/>
      <c r="AO56" s="1406" t="s">
        <v>100</v>
      </c>
      <c r="AP56" s="1406"/>
      <c r="AQ56" s="1406"/>
      <c r="AR56" s="1406"/>
      <c r="AS56" s="1406"/>
      <c r="AT56" s="1406"/>
      <c r="AU56" s="1406"/>
      <c r="AV56" s="1406"/>
      <c r="AW56" s="927"/>
      <c r="AX56" s="928"/>
      <c r="AY56" s="928"/>
      <c r="AZ56" s="928"/>
      <c r="BA56" s="928"/>
      <c r="BB56" s="928"/>
      <c r="BC56" s="1321"/>
      <c r="BD56" s="1406"/>
      <c r="BE56" s="1406"/>
      <c r="BF56" s="1406"/>
      <c r="BG56" s="1406"/>
      <c r="BH56" s="1406"/>
      <c r="BI56" s="1406"/>
      <c r="BJ56" s="1406"/>
      <c r="BK56" s="1406"/>
      <c r="BL56" s="927"/>
      <c r="BM56" s="928"/>
      <c r="BN56" s="928"/>
      <c r="BO56" s="928"/>
      <c r="BP56" s="928"/>
      <c r="BQ56" s="928"/>
      <c r="BR56" s="1405"/>
      <c r="BT56" s="214"/>
      <c r="BU56" s="214"/>
      <c r="BV56" s="214"/>
      <c r="BW56" s="214"/>
      <c r="CD56" s="210"/>
      <c r="CK56" s="210"/>
      <c r="CN56" s="18"/>
      <c r="CO56" s="18"/>
      <c r="CP56" s="18"/>
      <c r="CQ56" s="18"/>
      <c r="CR56" s="210"/>
      <c r="CS56" s="18"/>
      <c r="CT56" s="18"/>
      <c r="CU56" s="18"/>
      <c r="CV56" s="18"/>
      <c r="CW56" s="18"/>
      <c r="CX56" s="18"/>
      <c r="CY56" s="213"/>
      <c r="CZ56" s="18"/>
      <c r="DA56" s="18"/>
      <c r="DB56" s="18"/>
      <c r="DC56" s="18"/>
      <c r="DD56" s="213"/>
      <c r="DE56" s="210"/>
      <c r="DF56" s="210"/>
      <c r="DG56" s="210"/>
      <c r="DH56" s="210"/>
      <c r="DI56" s="210"/>
      <c r="DJ56" s="210"/>
      <c r="DK56" s="210"/>
      <c r="DL56" s="210"/>
      <c r="DM56" s="210"/>
      <c r="DN56" s="210"/>
    </row>
    <row r="57" spans="2:118" ht="6" customHeight="1" x14ac:dyDescent="0.15">
      <c r="B57" s="1220"/>
      <c r="C57" s="1300"/>
      <c r="D57" s="1221"/>
      <c r="E57" s="1378" t="s">
        <v>94</v>
      </c>
      <c r="F57" s="1379"/>
      <c r="G57" s="1398"/>
      <c r="H57" s="1398"/>
      <c r="I57" s="1398"/>
      <c r="J57" s="1398"/>
      <c r="K57" s="1398"/>
      <c r="L57" s="1398"/>
      <c r="M57" s="1398"/>
      <c r="N57" s="1398"/>
      <c r="O57" s="1398"/>
      <c r="P57" s="1398"/>
      <c r="Q57" s="1398"/>
      <c r="R57" s="1398"/>
      <c r="S57" s="1398"/>
      <c r="T57" s="674"/>
      <c r="U57" s="675"/>
      <c r="V57" s="675"/>
      <c r="W57" s="675"/>
      <c r="X57" s="675"/>
      <c r="Y57" s="1322"/>
      <c r="Z57" s="674"/>
      <c r="AA57" s="675"/>
      <c r="AB57" s="675"/>
      <c r="AC57" s="675"/>
      <c r="AD57" s="675"/>
      <c r="AE57" s="675"/>
      <c r="AF57" s="675"/>
      <c r="AG57" s="675"/>
      <c r="AH57" s="675"/>
      <c r="AI57" s="675"/>
      <c r="AJ57" s="998" t="s">
        <v>8</v>
      </c>
      <c r="AL57" s="1386" t="s">
        <v>599</v>
      </c>
      <c r="AM57" s="1180"/>
      <c r="AN57" s="1180"/>
      <c r="AO57" s="1180"/>
      <c r="AP57" s="1180"/>
      <c r="AQ57" s="1180"/>
      <c r="AR57" s="1180"/>
      <c r="AS57" s="1180"/>
      <c r="AT57" s="1180"/>
      <c r="AU57" s="1180"/>
      <c r="AV57" s="1180"/>
      <c r="AW57" s="1180"/>
      <c r="AX57" s="1180"/>
      <c r="AY57" s="1180"/>
      <c r="AZ57" s="1180"/>
      <c r="BA57" s="1180"/>
      <c r="BB57" s="1180"/>
      <c r="BC57" s="1180"/>
      <c r="BD57" s="1285" t="s">
        <v>339</v>
      </c>
      <c r="BE57" s="1286"/>
      <c r="BF57" s="1389">
        <f>SUM(AW30:BB56,BL30:BQ56,BD27)</f>
        <v>0</v>
      </c>
      <c r="BG57" s="1390"/>
      <c r="BH57" s="1390"/>
      <c r="BI57" s="1390"/>
      <c r="BJ57" s="1390"/>
      <c r="BK57" s="1390"/>
      <c r="BL57" s="1390"/>
      <c r="BM57" s="1390"/>
      <c r="BN57" s="1390"/>
      <c r="BO57" s="1390"/>
      <c r="BP57" s="1390"/>
      <c r="BQ57" s="1390"/>
      <c r="BR57" s="1294" t="s">
        <v>8</v>
      </c>
      <c r="BT57" s="214"/>
      <c r="BU57" s="214"/>
      <c r="BV57" s="214"/>
      <c r="BW57" s="214"/>
      <c r="CD57" s="210"/>
      <c r="CK57" s="210"/>
      <c r="CN57" s="18"/>
      <c r="CO57" s="18"/>
      <c r="CP57" s="18"/>
      <c r="CQ57" s="18"/>
      <c r="CR57" s="210"/>
      <c r="CS57" s="18"/>
      <c r="CT57" s="18"/>
      <c r="CU57" s="18"/>
      <c r="CV57" s="18"/>
      <c r="CW57" s="18"/>
      <c r="CX57" s="18"/>
      <c r="CY57" s="213"/>
      <c r="CZ57" s="18"/>
      <c r="DA57" s="18"/>
      <c r="DB57" s="18"/>
      <c r="DC57" s="18"/>
      <c r="DD57" s="213"/>
      <c r="DE57" s="210"/>
      <c r="DF57" s="210"/>
      <c r="DG57" s="210"/>
      <c r="DH57" s="210"/>
      <c r="DI57" s="210"/>
      <c r="DJ57" s="210"/>
      <c r="DK57" s="210"/>
      <c r="DL57" s="210"/>
      <c r="DM57" s="210"/>
      <c r="DN57" s="210"/>
    </row>
    <row r="58" spans="2:118" ht="6" customHeight="1" x14ac:dyDescent="0.15">
      <c r="B58" s="1220"/>
      <c r="C58" s="1300"/>
      <c r="D58" s="1221"/>
      <c r="E58" s="1378"/>
      <c r="F58" s="1379"/>
      <c r="G58" s="1062"/>
      <c r="H58" s="1062"/>
      <c r="I58" s="1062"/>
      <c r="J58" s="1062"/>
      <c r="K58" s="1062"/>
      <c r="L58" s="1062"/>
      <c r="M58" s="1062"/>
      <c r="N58" s="1062"/>
      <c r="O58" s="1062"/>
      <c r="P58" s="1062"/>
      <c r="Q58" s="1062"/>
      <c r="R58" s="1062"/>
      <c r="S58" s="1062"/>
      <c r="T58" s="407"/>
      <c r="U58" s="408"/>
      <c r="V58" s="408"/>
      <c r="W58" s="408"/>
      <c r="X58" s="408"/>
      <c r="Y58" s="1323"/>
      <c r="Z58" s="407"/>
      <c r="AA58" s="408"/>
      <c r="AB58" s="408"/>
      <c r="AC58" s="408"/>
      <c r="AD58" s="408"/>
      <c r="AE58" s="408"/>
      <c r="AF58" s="408"/>
      <c r="AG58" s="408"/>
      <c r="AH58" s="408"/>
      <c r="AI58" s="408"/>
      <c r="AJ58" s="1211"/>
      <c r="AL58" s="1387"/>
      <c r="AM58" s="1388"/>
      <c r="AN58" s="1388"/>
      <c r="AO58" s="1388"/>
      <c r="AP58" s="1388"/>
      <c r="AQ58" s="1388"/>
      <c r="AR58" s="1388"/>
      <c r="AS58" s="1388"/>
      <c r="AT58" s="1388"/>
      <c r="AU58" s="1388"/>
      <c r="AV58" s="1388"/>
      <c r="AW58" s="1388"/>
      <c r="AX58" s="1388"/>
      <c r="AY58" s="1388"/>
      <c r="AZ58" s="1388"/>
      <c r="BA58" s="1388"/>
      <c r="BB58" s="1388"/>
      <c r="BC58" s="1388"/>
      <c r="BD58" s="1287"/>
      <c r="BE58" s="457"/>
      <c r="BF58" s="1391"/>
      <c r="BG58" s="1391"/>
      <c r="BH58" s="1391"/>
      <c r="BI58" s="1391"/>
      <c r="BJ58" s="1391"/>
      <c r="BK58" s="1391"/>
      <c r="BL58" s="1391"/>
      <c r="BM58" s="1391"/>
      <c r="BN58" s="1391"/>
      <c r="BO58" s="1391"/>
      <c r="BP58" s="1391"/>
      <c r="BQ58" s="1391"/>
      <c r="BR58" s="1295"/>
      <c r="BT58" s="214"/>
      <c r="BU58" s="214"/>
      <c r="BV58" s="214"/>
      <c r="BW58" s="214"/>
      <c r="CD58" s="210"/>
      <c r="CK58" s="210"/>
      <c r="CN58" s="18"/>
      <c r="CO58" s="18"/>
      <c r="CP58" s="18"/>
      <c r="CQ58" s="18"/>
      <c r="CR58" s="210"/>
      <c r="CS58" s="18"/>
      <c r="CT58" s="18"/>
      <c r="CU58" s="18"/>
      <c r="CV58" s="18"/>
      <c r="CW58" s="18"/>
      <c r="CX58" s="18"/>
      <c r="CY58" s="213"/>
      <c r="CZ58" s="18"/>
      <c r="DA58" s="18"/>
      <c r="DB58" s="18"/>
      <c r="DC58" s="18"/>
      <c r="DD58" s="213"/>
      <c r="DE58" s="210"/>
      <c r="DF58" s="210"/>
      <c r="DG58" s="210"/>
      <c r="DH58" s="210"/>
      <c r="DI58" s="210"/>
      <c r="DJ58" s="210"/>
      <c r="DK58" s="210"/>
      <c r="DL58" s="210"/>
      <c r="DM58" s="210"/>
      <c r="DN58" s="210"/>
    </row>
    <row r="59" spans="2:118" ht="6" customHeight="1" thickBot="1" x14ac:dyDescent="0.2">
      <c r="B59" s="1220"/>
      <c r="C59" s="1300"/>
      <c r="D59" s="1221"/>
      <c r="E59" s="1378"/>
      <c r="F59" s="1379"/>
      <c r="G59" s="1062"/>
      <c r="H59" s="1062"/>
      <c r="I59" s="1062"/>
      <c r="J59" s="1062"/>
      <c r="K59" s="1062"/>
      <c r="L59" s="1062"/>
      <c r="M59" s="1062"/>
      <c r="N59" s="1062"/>
      <c r="O59" s="1062"/>
      <c r="P59" s="1062"/>
      <c r="Q59" s="1062"/>
      <c r="R59" s="1062"/>
      <c r="S59" s="1062"/>
      <c r="T59" s="407"/>
      <c r="U59" s="408"/>
      <c r="V59" s="408"/>
      <c r="W59" s="408"/>
      <c r="X59" s="408"/>
      <c r="Y59" s="1323"/>
      <c r="Z59" s="407"/>
      <c r="AA59" s="408"/>
      <c r="AB59" s="408"/>
      <c r="AC59" s="408"/>
      <c r="AD59" s="408"/>
      <c r="AE59" s="408"/>
      <c r="AF59" s="408"/>
      <c r="AG59" s="408"/>
      <c r="AH59" s="408"/>
      <c r="AI59" s="408"/>
      <c r="AJ59" s="1211"/>
      <c r="AL59" s="969"/>
      <c r="AM59" s="970"/>
      <c r="AN59" s="970"/>
      <c r="AO59" s="970"/>
      <c r="AP59" s="970"/>
      <c r="AQ59" s="970"/>
      <c r="AR59" s="970"/>
      <c r="AS59" s="970"/>
      <c r="AT59" s="970"/>
      <c r="AU59" s="970"/>
      <c r="AV59" s="970"/>
      <c r="AW59" s="970"/>
      <c r="AX59" s="970"/>
      <c r="AY59" s="970"/>
      <c r="AZ59" s="970"/>
      <c r="BA59" s="970"/>
      <c r="BB59" s="970"/>
      <c r="BC59" s="970"/>
      <c r="BD59" s="1288"/>
      <c r="BE59" s="1289"/>
      <c r="BF59" s="1392"/>
      <c r="BG59" s="1392"/>
      <c r="BH59" s="1392"/>
      <c r="BI59" s="1392"/>
      <c r="BJ59" s="1392"/>
      <c r="BK59" s="1392"/>
      <c r="BL59" s="1392"/>
      <c r="BM59" s="1392"/>
      <c r="BN59" s="1392"/>
      <c r="BO59" s="1392"/>
      <c r="BP59" s="1392"/>
      <c r="BQ59" s="1392"/>
      <c r="BR59" s="1296"/>
      <c r="BT59" s="214"/>
      <c r="BU59" s="214"/>
      <c r="BV59" s="214"/>
      <c r="BW59" s="214"/>
      <c r="CD59" s="210"/>
      <c r="CK59" s="210"/>
      <c r="CN59" s="18"/>
      <c r="CO59" s="18"/>
      <c r="CP59" s="18"/>
      <c r="CQ59" s="18"/>
      <c r="CR59" s="210"/>
      <c r="CS59" s="18"/>
      <c r="CT59" s="18"/>
      <c r="CU59" s="18"/>
      <c r="CV59" s="18"/>
      <c r="CW59" s="18"/>
      <c r="CX59" s="18"/>
      <c r="CY59" s="213"/>
      <c r="CZ59" s="18"/>
      <c r="DA59" s="18"/>
      <c r="DB59" s="18"/>
      <c r="DC59" s="18"/>
      <c r="DD59" s="213"/>
      <c r="DE59" s="210"/>
      <c r="DF59" s="210"/>
      <c r="DG59" s="210"/>
      <c r="DH59" s="210"/>
      <c r="DI59" s="210"/>
      <c r="DJ59" s="210"/>
      <c r="DK59" s="210"/>
      <c r="DL59" s="210"/>
      <c r="DM59" s="210"/>
      <c r="DN59" s="210"/>
    </row>
    <row r="60" spans="2:118" ht="6" customHeight="1" x14ac:dyDescent="0.15">
      <c r="B60" s="1220"/>
      <c r="C60" s="1300"/>
      <c r="D60" s="1221"/>
      <c r="E60" s="1378"/>
      <c r="F60" s="1379"/>
      <c r="G60" s="1377" t="s">
        <v>352</v>
      </c>
      <c r="H60" s="1377"/>
      <c r="I60" s="1377"/>
      <c r="J60" s="1377"/>
      <c r="K60" s="1377"/>
      <c r="L60" s="1377"/>
      <c r="M60" s="1377"/>
      <c r="N60" s="1377"/>
      <c r="O60" s="1377"/>
      <c r="P60" s="1377"/>
      <c r="Q60" s="1377"/>
      <c r="R60" s="1377"/>
      <c r="S60" s="1377"/>
      <c r="T60" s="674"/>
      <c r="U60" s="675"/>
      <c r="V60" s="675"/>
      <c r="W60" s="675"/>
      <c r="X60" s="675"/>
      <c r="Y60" s="1322"/>
      <c r="Z60" s="674"/>
      <c r="AA60" s="675"/>
      <c r="AB60" s="675"/>
      <c r="AC60" s="675"/>
      <c r="AD60" s="675"/>
      <c r="AE60" s="675"/>
      <c r="AF60" s="675"/>
      <c r="AG60" s="675"/>
      <c r="AH60" s="675"/>
      <c r="AI60" s="675"/>
      <c r="AJ60" s="998" t="s">
        <v>8</v>
      </c>
      <c r="AL60" s="1397" t="s">
        <v>101</v>
      </c>
      <c r="AM60" s="1397"/>
      <c r="AN60" s="1397"/>
      <c r="AO60" s="1397"/>
      <c r="AP60" s="1397"/>
      <c r="AQ60" s="1397"/>
      <c r="AR60" s="1397"/>
      <c r="AS60" s="1397"/>
      <c r="AT60" s="1397"/>
      <c r="AU60" s="1397"/>
      <c r="AV60" s="1397"/>
      <c r="AW60" s="1397"/>
      <c r="AX60" s="1397"/>
      <c r="AY60" s="1397"/>
      <c r="AZ60" s="1397"/>
      <c r="BA60" s="1397"/>
      <c r="BB60" s="1397"/>
      <c r="BC60" s="1397"/>
      <c r="BD60" s="1399" t="s">
        <v>353</v>
      </c>
      <c r="BE60" s="1400" t="s">
        <v>245</v>
      </c>
      <c r="BF60" s="1400"/>
      <c r="BG60" s="1400"/>
      <c r="BH60" s="1400"/>
      <c r="BI60" s="1400"/>
      <c r="BJ60" s="1400"/>
      <c r="BK60" s="1400"/>
      <c r="BL60" s="1400"/>
      <c r="BM60" s="1400"/>
      <c r="BN60" s="1400"/>
      <c r="BO60" s="1400"/>
      <c r="BP60" s="1400"/>
      <c r="BQ60" s="1400"/>
      <c r="BR60" s="1399" t="s">
        <v>354</v>
      </c>
      <c r="BT60" s="214"/>
      <c r="BU60" s="214"/>
      <c r="BV60" s="214"/>
      <c r="BW60" s="214"/>
      <c r="CD60" s="210"/>
      <c r="CK60" s="210"/>
      <c r="CN60" s="18"/>
      <c r="CO60" s="18"/>
      <c r="CP60" s="18"/>
      <c r="CQ60" s="18"/>
      <c r="CR60" s="210"/>
      <c r="CS60" s="18"/>
      <c r="CT60" s="18"/>
      <c r="CU60" s="18"/>
      <c r="CV60" s="18"/>
      <c r="CW60" s="18"/>
      <c r="CX60" s="18"/>
      <c r="CY60" s="213"/>
      <c r="CZ60" s="18"/>
      <c r="DA60" s="18"/>
      <c r="DB60" s="18"/>
      <c r="DC60" s="18"/>
      <c r="DD60" s="213"/>
      <c r="DE60" s="210"/>
      <c r="DF60" s="210"/>
      <c r="DG60" s="210"/>
      <c r="DH60" s="210"/>
      <c r="DI60" s="210"/>
      <c r="DJ60" s="210"/>
      <c r="DK60" s="210"/>
      <c r="DL60" s="210"/>
      <c r="DM60" s="210"/>
      <c r="DN60" s="210"/>
    </row>
    <row r="61" spans="2:118" ht="6" customHeight="1" x14ac:dyDescent="0.15">
      <c r="B61" s="1220"/>
      <c r="C61" s="1300"/>
      <c r="D61" s="1221"/>
      <c r="E61" s="1378"/>
      <c r="F61" s="1379"/>
      <c r="G61" s="1382"/>
      <c r="H61" s="1382"/>
      <c r="I61" s="1382"/>
      <c r="J61" s="1382"/>
      <c r="K61" s="1382"/>
      <c r="L61" s="1382"/>
      <c r="M61" s="1382"/>
      <c r="N61" s="1382"/>
      <c r="O61" s="1382"/>
      <c r="P61" s="1382"/>
      <c r="Q61" s="1382"/>
      <c r="R61" s="1382"/>
      <c r="S61" s="1382"/>
      <c r="T61" s="407"/>
      <c r="U61" s="408"/>
      <c r="V61" s="408"/>
      <c r="W61" s="408"/>
      <c r="X61" s="408"/>
      <c r="Y61" s="1323"/>
      <c r="Z61" s="407"/>
      <c r="AA61" s="408"/>
      <c r="AB61" s="408"/>
      <c r="AC61" s="408"/>
      <c r="AD61" s="408"/>
      <c r="AE61" s="408"/>
      <c r="AF61" s="408"/>
      <c r="AG61" s="408"/>
      <c r="AH61" s="408"/>
      <c r="AI61" s="408"/>
      <c r="AJ61" s="1211"/>
      <c r="AL61" s="917"/>
      <c r="AM61" s="917"/>
      <c r="AN61" s="917"/>
      <c r="AO61" s="917"/>
      <c r="AP61" s="917"/>
      <c r="AQ61" s="917"/>
      <c r="AR61" s="917"/>
      <c r="AS61" s="917"/>
      <c r="AT61" s="917"/>
      <c r="AU61" s="917"/>
      <c r="AV61" s="917"/>
      <c r="AW61" s="917"/>
      <c r="AX61" s="917"/>
      <c r="AY61" s="917"/>
      <c r="AZ61" s="917"/>
      <c r="BA61" s="917"/>
      <c r="BB61" s="917"/>
      <c r="BC61" s="917"/>
      <c r="BD61" s="531"/>
      <c r="BE61" s="1401"/>
      <c r="BF61" s="1401"/>
      <c r="BG61" s="1401"/>
      <c r="BH61" s="1401"/>
      <c r="BI61" s="1401"/>
      <c r="BJ61" s="1401"/>
      <c r="BK61" s="1401"/>
      <c r="BL61" s="1401"/>
      <c r="BM61" s="1401"/>
      <c r="BN61" s="1401"/>
      <c r="BO61" s="1401"/>
      <c r="BP61" s="1401"/>
      <c r="BQ61" s="1401"/>
      <c r="BR61" s="531"/>
      <c r="BT61" s="214"/>
      <c r="BU61" s="214"/>
      <c r="BV61" s="214"/>
      <c r="BW61" s="214"/>
      <c r="CD61" s="210"/>
      <c r="CK61" s="210"/>
      <c r="CN61" s="18"/>
      <c r="CO61" s="18"/>
      <c r="CP61" s="18"/>
      <c r="CQ61" s="18"/>
      <c r="CR61" s="210"/>
      <c r="CS61" s="18"/>
      <c r="CT61" s="18"/>
      <c r="CU61" s="18"/>
      <c r="CV61" s="18"/>
      <c r="CW61" s="18"/>
      <c r="CX61" s="18"/>
      <c r="CY61" s="213"/>
      <c r="CZ61" s="18"/>
      <c r="DA61" s="18"/>
      <c r="DB61" s="18"/>
      <c r="DC61" s="18"/>
      <c r="DD61" s="213"/>
      <c r="DE61" s="210"/>
      <c r="DF61" s="210"/>
      <c r="DG61" s="210"/>
      <c r="DH61" s="210"/>
      <c r="DI61" s="210"/>
      <c r="DJ61" s="210"/>
      <c r="DK61" s="210"/>
      <c r="DL61" s="210"/>
      <c r="DM61" s="210"/>
      <c r="DN61" s="210"/>
    </row>
    <row r="62" spans="2:118" ht="6" customHeight="1" thickBot="1" x14ac:dyDescent="0.2">
      <c r="B62" s="1220"/>
      <c r="C62" s="1300"/>
      <c r="D62" s="1221"/>
      <c r="E62" s="1380"/>
      <c r="F62" s="1381"/>
      <c r="G62" s="1395"/>
      <c r="H62" s="1395"/>
      <c r="I62" s="1395"/>
      <c r="J62" s="1395"/>
      <c r="K62" s="1395"/>
      <c r="L62" s="1395"/>
      <c r="M62" s="1395"/>
      <c r="N62" s="1395"/>
      <c r="O62" s="1395"/>
      <c r="P62" s="1395"/>
      <c r="Q62" s="1395"/>
      <c r="R62" s="1395"/>
      <c r="S62" s="1395"/>
      <c r="T62" s="927"/>
      <c r="U62" s="928"/>
      <c r="V62" s="928"/>
      <c r="W62" s="928"/>
      <c r="X62" s="928"/>
      <c r="Y62" s="1396"/>
      <c r="Z62" s="927"/>
      <c r="AA62" s="928"/>
      <c r="AB62" s="928"/>
      <c r="AC62" s="928"/>
      <c r="AD62" s="928"/>
      <c r="AE62" s="928"/>
      <c r="AF62" s="928"/>
      <c r="AG62" s="928"/>
      <c r="AH62" s="928"/>
      <c r="AI62" s="928"/>
      <c r="AJ62" s="1098"/>
      <c r="AL62" s="918"/>
      <c r="AM62" s="918"/>
      <c r="AN62" s="918"/>
      <c r="AO62" s="918"/>
      <c r="AP62" s="918"/>
      <c r="AQ62" s="918"/>
      <c r="AR62" s="918"/>
      <c r="AS62" s="918"/>
      <c r="AT62" s="918"/>
      <c r="AU62" s="918"/>
      <c r="AV62" s="918"/>
      <c r="AW62" s="918"/>
      <c r="AX62" s="918"/>
      <c r="AY62" s="918"/>
      <c r="AZ62" s="918"/>
      <c r="BA62" s="918"/>
      <c r="BB62" s="918"/>
      <c r="BC62" s="918"/>
      <c r="BD62" s="987"/>
      <c r="BE62" s="1402"/>
      <c r="BF62" s="1402"/>
      <c r="BG62" s="1402"/>
      <c r="BH62" s="1402"/>
      <c r="BI62" s="1402"/>
      <c r="BJ62" s="1402"/>
      <c r="BK62" s="1402"/>
      <c r="BL62" s="1402"/>
      <c r="BM62" s="1402"/>
      <c r="BN62" s="1402"/>
      <c r="BO62" s="1402"/>
      <c r="BP62" s="1402"/>
      <c r="BQ62" s="1402"/>
      <c r="BR62" s="987"/>
      <c r="BT62" s="214"/>
      <c r="BU62" s="214"/>
      <c r="BV62" s="214"/>
      <c r="BW62" s="214"/>
      <c r="CD62" s="210"/>
      <c r="CK62" s="210"/>
      <c r="CN62" s="18"/>
      <c r="CO62" s="18"/>
      <c r="CP62" s="18"/>
      <c r="CQ62" s="18"/>
      <c r="CR62" s="210"/>
      <c r="CS62" s="18"/>
      <c r="CT62" s="18"/>
      <c r="CU62" s="18"/>
      <c r="CV62" s="18"/>
      <c r="CW62" s="18"/>
      <c r="CX62" s="18"/>
      <c r="CY62" s="213"/>
      <c r="CZ62" s="18"/>
      <c r="DA62" s="18"/>
      <c r="DB62" s="18"/>
      <c r="DC62" s="18"/>
      <c r="DD62" s="213"/>
      <c r="DE62" s="210"/>
      <c r="DF62" s="210"/>
      <c r="DG62" s="210"/>
      <c r="DH62" s="210"/>
      <c r="DI62" s="210"/>
      <c r="DJ62" s="210"/>
      <c r="DK62" s="210"/>
      <c r="DL62" s="210"/>
      <c r="DM62" s="210"/>
      <c r="DN62" s="210"/>
    </row>
    <row r="63" spans="2:118" ht="6" customHeight="1" x14ac:dyDescent="0.15">
      <c r="B63" s="1220"/>
      <c r="C63" s="1300"/>
      <c r="D63" s="1221"/>
      <c r="E63" s="1376" t="s">
        <v>97</v>
      </c>
      <c r="F63" s="1376"/>
      <c r="G63" s="1376"/>
      <c r="H63" s="1376"/>
      <c r="I63" s="1376"/>
      <c r="J63" s="1376"/>
      <c r="K63" s="1376"/>
      <c r="L63" s="1376"/>
      <c r="M63" s="1376"/>
      <c r="N63" s="1376"/>
      <c r="O63" s="1376"/>
      <c r="P63" s="1376"/>
      <c r="Q63" s="1376"/>
      <c r="R63" s="1376"/>
      <c r="S63" s="1376"/>
      <c r="T63" s="674"/>
      <c r="U63" s="675"/>
      <c r="V63" s="675"/>
      <c r="W63" s="675"/>
      <c r="X63" s="675"/>
      <c r="Y63" s="1322"/>
      <c r="Z63" s="674"/>
      <c r="AA63" s="675"/>
      <c r="AB63" s="675"/>
      <c r="AC63" s="675"/>
      <c r="AD63" s="675"/>
      <c r="AE63" s="675"/>
      <c r="AF63" s="675"/>
      <c r="AG63" s="675"/>
      <c r="AH63" s="675"/>
      <c r="AI63" s="675"/>
      <c r="AJ63" s="1371" t="s">
        <v>8</v>
      </c>
      <c r="AL63" s="1354" t="s">
        <v>243</v>
      </c>
      <c r="AM63" s="1355"/>
      <c r="AN63" s="1355"/>
      <c r="AO63" s="1355"/>
      <c r="AP63" s="1355"/>
      <c r="AQ63" s="1355"/>
      <c r="AR63" s="1355"/>
      <c r="AS63" s="1355"/>
      <c r="AT63" s="1355"/>
      <c r="AU63" s="1355"/>
      <c r="AV63" s="1355"/>
      <c r="AW63" s="1355"/>
      <c r="AX63" s="1355"/>
      <c r="AY63" s="1355"/>
      <c r="AZ63" s="1355"/>
      <c r="BA63" s="1355"/>
      <c r="BB63" s="1355"/>
      <c r="BC63" s="1356"/>
      <c r="BD63" s="1355" t="s">
        <v>244</v>
      </c>
      <c r="BE63" s="1355"/>
      <c r="BF63" s="1355"/>
      <c r="BG63" s="1355"/>
      <c r="BH63" s="1355"/>
      <c r="BI63" s="1355"/>
      <c r="BJ63" s="1355"/>
      <c r="BK63" s="1355"/>
      <c r="BL63" s="1355"/>
      <c r="BM63" s="1355"/>
      <c r="BN63" s="1355"/>
      <c r="BO63" s="1355"/>
      <c r="BP63" s="1355"/>
      <c r="BQ63" s="1355"/>
      <c r="BR63" s="1363"/>
      <c r="BT63" s="214"/>
      <c r="BU63" s="214"/>
      <c r="BV63" s="214"/>
      <c r="BW63" s="214"/>
      <c r="CD63" s="210"/>
      <c r="CK63" s="210"/>
      <c r="CN63" s="18"/>
      <c r="CO63" s="18"/>
      <c r="CP63" s="18"/>
      <c r="CQ63" s="18"/>
      <c r="CR63" s="210"/>
      <c r="CS63" s="18"/>
      <c r="CT63" s="18"/>
      <c r="CU63" s="18"/>
      <c r="CV63" s="18"/>
      <c r="CW63" s="18"/>
      <c r="CX63" s="18"/>
      <c r="CY63" s="213"/>
      <c r="CZ63" s="18"/>
      <c r="DA63" s="18"/>
      <c r="DB63" s="18"/>
      <c r="DC63" s="18"/>
      <c r="DD63" s="213"/>
      <c r="DE63" s="210"/>
      <c r="DF63" s="210"/>
      <c r="DG63" s="210"/>
      <c r="DH63" s="210"/>
      <c r="DI63" s="210"/>
      <c r="DJ63" s="210"/>
      <c r="DK63" s="210"/>
      <c r="DL63" s="210"/>
      <c r="DM63" s="210"/>
      <c r="DN63" s="210"/>
    </row>
    <row r="64" spans="2:118" ht="6" customHeight="1" x14ac:dyDescent="0.15">
      <c r="B64" s="1220"/>
      <c r="C64" s="1300"/>
      <c r="D64" s="1221"/>
      <c r="E64" s="1376"/>
      <c r="F64" s="1376"/>
      <c r="G64" s="1376"/>
      <c r="H64" s="1376"/>
      <c r="I64" s="1376"/>
      <c r="J64" s="1376"/>
      <c r="K64" s="1376"/>
      <c r="L64" s="1376"/>
      <c r="M64" s="1376"/>
      <c r="N64" s="1376"/>
      <c r="O64" s="1376"/>
      <c r="P64" s="1376"/>
      <c r="Q64" s="1376"/>
      <c r="R64" s="1376"/>
      <c r="S64" s="1376"/>
      <c r="T64" s="407"/>
      <c r="U64" s="408"/>
      <c r="V64" s="408"/>
      <c r="W64" s="408"/>
      <c r="X64" s="408"/>
      <c r="Y64" s="1323"/>
      <c r="Z64" s="407"/>
      <c r="AA64" s="408"/>
      <c r="AB64" s="408"/>
      <c r="AC64" s="408"/>
      <c r="AD64" s="408"/>
      <c r="AE64" s="408"/>
      <c r="AF64" s="408"/>
      <c r="AG64" s="408"/>
      <c r="AH64" s="408"/>
      <c r="AI64" s="408"/>
      <c r="AJ64" s="1211"/>
      <c r="AL64" s="1357"/>
      <c r="AM64" s="1358"/>
      <c r="AN64" s="1358"/>
      <c r="AO64" s="1358"/>
      <c r="AP64" s="1358"/>
      <c r="AQ64" s="1358"/>
      <c r="AR64" s="1358"/>
      <c r="AS64" s="1358"/>
      <c r="AT64" s="1358"/>
      <c r="AU64" s="1358"/>
      <c r="AV64" s="1358"/>
      <c r="AW64" s="1358"/>
      <c r="AX64" s="1358"/>
      <c r="AY64" s="1358"/>
      <c r="AZ64" s="1358"/>
      <c r="BA64" s="1358"/>
      <c r="BB64" s="1358"/>
      <c r="BC64" s="1359"/>
      <c r="BD64" s="1358"/>
      <c r="BE64" s="1358"/>
      <c r="BF64" s="1358"/>
      <c r="BG64" s="1358"/>
      <c r="BH64" s="1358"/>
      <c r="BI64" s="1358"/>
      <c r="BJ64" s="1358"/>
      <c r="BK64" s="1358"/>
      <c r="BL64" s="1358"/>
      <c r="BM64" s="1358"/>
      <c r="BN64" s="1358"/>
      <c r="BO64" s="1358"/>
      <c r="BP64" s="1358"/>
      <c r="BQ64" s="1358"/>
      <c r="BR64" s="1364"/>
      <c r="BT64" s="214"/>
      <c r="BU64" s="214"/>
      <c r="BV64" s="214"/>
      <c r="BW64" s="214"/>
      <c r="CD64" s="210"/>
      <c r="CK64" s="210"/>
      <c r="CN64" s="18"/>
      <c r="CO64" s="18"/>
      <c r="CP64" s="18"/>
      <c r="CQ64" s="18"/>
      <c r="CR64" s="210"/>
      <c r="CS64" s="18"/>
      <c r="CT64" s="18"/>
      <c r="CU64" s="18"/>
      <c r="CV64" s="18"/>
      <c r="CW64" s="18"/>
      <c r="CX64" s="18"/>
      <c r="CY64" s="213"/>
      <c r="CZ64" s="18"/>
      <c r="DA64" s="18"/>
      <c r="DB64" s="18"/>
      <c r="DC64" s="18"/>
      <c r="DD64" s="213"/>
      <c r="DE64" s="210"/>
      <c r="DF64" s="210"/>
      <c r="DG64" s="210"/>
      <c r="DH64" s="210"/>
      <c r="DI64" s="210"/>
      <c r="DJ64" s="210"/>
      <c r="DK64" s="210"/>
      <c r="DL64" s="210"/>
      <c r="DM64" s="210"/>
      <c r="DN64" s="210"/>
    </row>
    <row r="65" spans="2:129" ht="6" customHeight="1" x14ac:dyDescent="0.15">
      <c r="B65" s="1220"/>
      <c r="C65" s="1300"/>
      <c r="D65" s="1221"/>
      <c r="E65" s="1377"/>
      <c r="F65" s="1377"/>
      <c r="G65" s="1377"/>
      <c r="H65" s="1377"/>
      <c r="I65" s="1377"/>
      <c r="J65" s="1377"/>
      <c r="K65" s="1377"/>
      <c r="L65" s="1377"/>
      <c r="M65" s="1377"/>
      <c r="N65" s="1377"/>
      <c r="O65" s="1377"/>
      <c r="P65" s="1377"/>
      <c r="Q65" s="1377"/>
      <c r="R65" s="1377"/>
      <c r="S65" s="1377"/>
      <c r="T65" s="407"/>
      <c r="U65" s="408"/>
      <c r="V65" s="408"/>
      <c r="W65" s="408"/>
      <c r="X65" s="408"/>
      <c r="Y65" s="1323"/>
      <c r="Z65" s="407"/>
      <c r="AA65" s="408"/>
      <c r="AB65" s="408"/>
      <c r="AC65" s="408"/>
      <c r="AD65" s="408"/>
      <c r="AE65" s="408"/>
      <c r="AF65" s="408"/>
      <c r="AG65" s="408"/>
      <c r="AH65" s="408"/>
      <c r="AI65" s="408"/>
      <c r="AJ65" s="1211"/>
      <c r="AL65" s="1360"/>
      <c r="AM65" s="1361"/>
      <c r="AN65" s="1361"/>
      <c r="AO65" s="1361"/>
      <c r="AP65" s="1361"/>
      <c r="AQ65" s="1361"/>
      <c r="AR65" s="1361"/>
      <c r="AS65" s="1361"/>
      <c r="AT65" s="1361"/>
      <c r="AU65" s="1361"/>
      <c r="AV65" s="1361"/>
      <c r="AW65" s="1361"/>
      <c r="AX65" s="1361"/>
      <c r="AY65" s="1361"/>
      <c r="AZ65" s="1361"/>
      <c r="BA65" s="1361"/>
      <c r="BB65" s="1361"/>
      <c r="BC65" s="1362"/>
      <c r="BD65" s="1361"/>
      <c r="BE65" s="1361"/>
      <c r="BF65" s="1361"/>
      <c r="BG65" s="1361"/>
      <c r="BH65" s="1361"/>
      <c r="BI65" s="1361"/>
      <c r="BJ65" s="1361"/>
      <c r="BK65" s="1361"/>
      <c r="BL65" s="1361"/>
      <c r="BM65" s="1361"/>
      <c r="BN65" s="1361"/>
      <c r="BO65" s="1361"/>
      <c r="BP65" s="1361"/>
      <c r="BQ65" s="1361"/>
      <c r="BR65" s="1365"/>
      <c r="BT65" s="214"/>
      <c r="BU65" s="214"/>
      <c r="BV65" s="214"/>
      <c r="BW65" s="214"/>
      <c r="CD65" s="210"/>
      <c r="CK65" s="210"/>
      <c r="CN65" s="18"/>
      <c r="CO65" s="18"/>
      <c r="CP65" s="18"/>
      <c r="CQ65" s="18"/>
      <c r="CR65" s="210"/>
      <c r="CS65" s="18"/>
      <c r="CT65" s="18"/>
      <c r="CU65" s="18"/>
      <c r="CV65" s="18"/>
      <c r="CW65" s="18"/>
      <c r="CX65" s="18"/>
      <c r="CY65" s="213"/>
      <c r="CZ65" s="18"/>
      <c r="DA65" s="18"/>
      <c r="DB65" s="18"/>
      <c r="DC65" s="18"/>
      <c r="DD65" s="213"/>
      <c r="DE65" s="210"/>
      <c r="DF65" s="210"/>
      <c r="DG65" s="210"/>
      <c r="DH65" s="210"/>
      <c r="DI65" s="210"/>
      <c r="DJ65" s="210"/>
      <c r="DK65" s="210"/>
      <c r="DL65" s="210"/>
      <c r="DM65" s="210"/>
      <c r="DN65" s="210"/>
    </row>
    <row r="66" spans="2:129" ht="6" customHeight="1" x14ac:dyDescent="0.15">
      <c r="B66" s="1220"/>
      <c r="C66" s="1300"/>
      <c r="D66" s="1221"/>
      <c r="E66" s="1377" t="s">
        <v>697</v>
      </c>
      <c r="F66" s="1377"/>
      <c r="G66" s="1377"/>
      <c r="H66" s="1377"/>
      <c r="I66" s="1377"/>
      <c r="J66" s="1377"/>
      <c r="K66" s="1377"/>
      <c r="L66" s="1377"/>
      <c r="M66" s="1377"/>
      <c r="N66" s="1377"/>
      <c r="O66" s="1377"/>
      <c r="P66" s="1377"/>
      <c r="Q66" s="1377"/>
      <c r="R66" s="1377"/>
      <c r="S66" s="1377"/>
      <c r="T66" s="672"/>
      <c r="U66" s="673"/>
      <c r="V66" s="673"/>
      <c r="W66" s="673"/>
      <c r="X66" s="673"/>
      <c r="Y66" s="1383"/>
      <c r="Z66" s="674"/>
      <c r="AA66" s="675"/>
      <c r="AB66" s="675"/>
      <c r="AC66" s="675"/>
      <c r="AD66" s="675"/>
      <c r="AE66" s="675"/>
      <c r="AF66" s="675"/>
      <c r="AG66" s="675"/>
      <c r="AH66" s="675"/>
      <c r="AI66" s="675"/>
      <c r="AJ66" s="998" t="s">
        <v>8</v>
      </c>
      <c r="AL66" s="1061"/>
      <c r="AM66" s="1062"/>
      <c r="AN66" s="1062"/>
      <c r="AO66" s="1062"/>
      <c r="AP66" s="1062"/>
      <c r="AQ66" s="1062"/>
      <c r="AR66" s="1062"/>
      <c r="AS66" s="1062"/>
      <c r="AT66" s="1062"/>
      <c r="AU66" s="1062"/>
      <c r="AV66" s="1062"/>
      <c r="AW66" s="1062"/>
      <c r="AX66" s="1062"/>
      <c r="AY66" s="1062"/>
      <c r="AZ66" s="1062"/>
      <c r="BA66" s="1062"/>
      <c r="BB66" s="1062"/>
      <c r="BC66" s="1062"/>
      <c r="BD66" s="1062"/>
      <c r="BE66" s="1062"/>
      <c r="BF66" s="1062"/>
      <c r="BG66" s="1062"/>
      <c r="BH66" s="1062"/>
      <c r="BI66" s="1062"/>
      <c r="BJ66" s="1062"/>
      <c r="BK66" s="1062"/>
      <c r="BL66" s="1062"/>
      <c r="BM66" s="1062"/>
      <c r="BN66" s="1062"/>
      <c r="BO66" s="1062"/>
      <c r="BP66" s="1062"/>
      <c r="BQ66" s="1062"/>
      <c r="BR66" s="1351"/>
      <c r="BT66" s="214"/>
      <c r="BU66" s="214"/>
      <c r="BV66" s="214"/>
      <c r="BW66" s="214"/>
      <c r="CD66" s="210"/>
      <c r="CK66" s="210"/>
      <c r="CN66" s="18"/>
      <c r="CO66" s="18"/>
      <c r="CP66" s="18"/>
      <c r="CQ66" s="18"/>
      <c r="CR66" s="210"/>
      <c r="CS66" s="18"/>
      <c r="CT66" s="18"/>
      <c r="CU66" s="18"/>
      <c r="CV66" s="18"/>
      <c r="CW66" s="18"/>
      <c r="CX66" s="18"/>
      <c r="CY66" s="213"/>
      <c r="CZ66" s="18"/>
      <c r="DA66" s="18"/>
      <c r="DB66" s="18"/>
      <c r="DC66" s="18"/>
      <c r="DD66" s="213"/>
      <c r="DE66" s="210"/>
      <c r="DF66" s="210"/>
      <c r="DG66" s="210"/>
      <c r="DH66" s="210"/>
      <c r="DI66" s="210"/>
      <c r="DJ66" s="210"/>
      <c r="DK66" s="210"/>
      <c r="DL66" s="210"/>
      <c r="DM66" s="210"/>
      <c r="DN66" s="210"/>
    </row>
    <row r="67" spans="2:129" ht="6" customHeight="1" x14ac:dyDescent="0.15">
      <c r="B67" s="1220"/>
      <c r="C67" s="1300"/>
      <c r="D67" s="1221"/>
      <c r="E67" s="1377"/>
      <c r="F67" s="1377"/>
      <c r="G67" s="1377"/>
      <c r="H67" s="1377"/>
      <c r="I67" s="1377"/>
      <c r="J67" s="1377"/>
      <c r="K67" s="1377"/>
      <c r="L67" s="1377"/>
      <c r="M67" s="1377"/>
      <c r="N67" s="1377"/>
      <c r="O67" s="1377"/>
      <c r="P67" s="1377"/>
      <c r="Q67" s="1377"/>
      <c r="R67" s="1377"/>
      <c r="S67" s="1377"/>
      <c r="T67" s="1345"/>
      <c r="U67" s="1346"/>
      <c r="V67" s="1346"/>
      <c r="W67" s="1346"/>
      <c r="X67" s="1346"/>
      <c r="Y67" s="1384"/>
      <c r="Z67" s="407"/>
      <c r="AA67" s="408"/>
      <c r="AB67" s="408"/>
      <c r="AC67" s="408"/>
      <c r="AD67" s="408"/>
      <c r="AE67" s="408"/>
      <c r="AF67" s="408"/>
      <c r="AG67" s="408"/>
      <c r="AH67" s="408"/>
      <c r="AI67" s="408"/>
      <c r="AJ67" s="1211"/>
      <c r="AL67" s="1061"/>
      <c r="AM67" s="1062"/>
      <c r="AN67" s="1062"/>
      <c r="AO67" s="1062"/>
      <c r="AP67" s="1062"/>
      <c r="AQ67" s="1062"/>
      <c r="AR67" s="1062"/>
      <c r="AS67" s="1062"/>
      <c r="AT67" s="1062"/>
      <c r="AU67" s="1062"/>
      <c r="AV67" s="1062"/>
      <c r="AW67" s="1062"/>
      <c r="AX67" s="1062"/>
      <c r="AY67" s="1062"/>
      <c r="AZ67" s="1062"/>
      <c r="BA67" s="1062"/>
      <c r="BB67" s="1062"/>
      <c r="BC67" s="1062"/>
      <c r="BD67" s="1062"/>
      <c r="BE67" s="1062"/>
      <c r="BF67" s="1062"/>
      <c r="BG67" s="1062"/>
      <c r="BH67" s="1062"/>
      <c r="BI67" s="1062"/>
      <c r="BJ67" s="1062"/>
      <c r="BK67" s="1062"/>
      <c r="BL67" s="1062"/>
      <c r="BM67" s="1062"/>
      <c r="BN67" s="1062"/>
      <c r="BO67" s="1062"/>
      <c r="BP67" s="1062"/>
      <c r="BQ67" s="1062"/>
      <c r="BR67" s="1351"/>
      <c r="BT67" s="214"/>
      <c r="BU67" s="214"/>
      <c r="BV67" s="214"/>
      <c r="BW67" s="214"/>
      <c r="CD67" s="210"/>
      <c r="CK67" s="210"/>
      <c r="CN67" s="18"/>
      <c r="CO67" s="18"/>
      <c r="CP67" s="18"/>
      <c r="CQ67" s="18"/>
      <c r="CR67" s="210"/>
      <c r="CS67" s="18"/>
      <c r="CT67" s="18"/>
      <c r="CU67" s="18"/>
      <c r="CV67" s="18"/>
      <c r="CW67" s="18"/>
      <c r="CX67" s="18"/>
      <c r="CY67" s="213"/>
      <c r="CZ67" s="18"/>
      <c r="DA67" s="18"/>
      <c r="DB67" s="18"/>
      <c r="DC67" s="18"/>
      <c r="DD67" s="213"/>
      <c r="DE67" s="210"/>
      <c r="DF67" s="210"/>
      <c r="DG67" s="210"/>
      <c r="DH67" s="210"/>
      <c r="DI67" s="210"/>
      <c r="DJ67" s="210"/>
      <c r="DK67" s="210"/>
      <c r="DL67" s="210"/>
      <c r="DM67" s="210"/>
      <c r="DN67" s="210"/>
    </row>
    <row r="68" spans="2:129" ht="6" customHeight="1" thickBot="1" x14ac:dyDescent="0.2">
      <c r="B68" s="1220"/>
      <c r="C68" s="1300"/>
      <c r="D68" s="1221"/>
      <c r="E68" s="1382"/>
      <c r="F68" s="1382"/>
      <c r="G68" s="1382"/>
      <c r="H68" s="1382"/>
      <c r="I68" s="1382"/>
      <c r="J68" s="1382"/>
      <c r="K68" s="1382"/>
      <c r="L68" s="1382"/>
      <c r="M68" s="1382"/>
      <c r="N68" s="1382"/>
      <c r="O68" s="1382"/>
      <c r="P68" s="1382"/>
      <c r="Q68" s="1382"/>
      <c r="R68" s="1382"/>
      <c r="S68" s="1382"/>
      <c r="T68" s="1347"/>
      <c r="U68" s="1348"/>
      <c r="V68" s="1348"/>
      <c r="W68" s="1348"/>
      <c r="X68" s="1348"/>
      <c r="Y68" s="1385"/>
      <c r="Z68" s="927"/>
      <c r="AA68" s="928"/>
      <c r="AB68" s="928"/>
      <c r="AC68" s="928"/>
      <c r="AD68" s="928"/>
      <c r="AE68" s="928"/>
      <c r="AF68" s="928"/>
      <c r="AG68" s="928"/>
      <c r="AH68" s="928"/>
      <c r="AI68" s="928"/>
      <c r="AJ68" s="1098"/>
      <c r="AL68" s="1061"/>
      <c r="AM68" s="1062"/>
      <c r="AN68" s="1062"/>
      <c r="AO68" s="1062"/>
      <c r="AP68" s="1062"/>
      <c r="AQ68" s="1062"/>
      <c r="AR68" s="1062"/>
      <c r="AS68" s="1062"/>
      <c r="AT68" s="1062"/>
      <c r="AU68" s="1062"/>
      <c r="AV68" s="1062"/>
      <c r="AW68" s="1062"/>
      <c r="AX68" s="1062"/>
      <c r="AY68" s="1062"/>
      <c r="AZ68" s="1062"/>
      <c r="BA68" s="1062"/>
      <c r="BB68" s="1062"/>
      <c r="BC68" s="1062"/>
      <c r="BD68" s="1062"/>
      <c r="BE68" s="1062"/>
      <c r="BF68" s="1062"/>
      <c r="BG68" s="1062"/>
      <c r="BH68" s="1062"/>
      <c r="BI68" s="1062"/>
      <c r="BJ68" s="1062"/>
      <c r="BK68" s="1062"/>
      <c r="BL68" s="1062"/>
      <c r="BM68" s="1062"/>
      <c r="BN68" s="1062"/>
      <c r="BO68" s="1062"/>
      <c r="BP68" s="1062"/>
      <c r="BQ68" s="1062"/>
      <c r="BR68" s="1351"/>
      <c r="BT68" s="214"/>
      <c r="BU68" s="214"/>
      <c r="BV68" s="214"/>
      <c r="BW68" s="214"/>
      <c r="CD68" s="210"/>
      <c r="CK68" s="210"/>
      <c r="CN68" s="18"/>
      <c r="CO68" s="18"/>
      <c r="CP68" s="18"/>
      <c r="CQ68" s="18"/>
      <c r="CR68" s="210"/>
      <c r="CS68" s="18"/>
      <c r="CT68" s="18"/>
      <c r="CU68" s="18"/>
      <c r="CV68" s="18"/>
      <c r="CW68" s="18"/>
      <c r="CX68" s="18"/>
      <c r="CY68" s="213"/>
      <c r="CZ68" s="18"/>
      <c r="DA68" s="18"/>
      <c r="DB68" s="18"/>
      <c r="DC68" s="18"/>
      <c r="DD68" s="213"/>
      <c r="DE68" s="210"/>
      <c r="DF68" s="210"/>
      <c r="DG68" s="210"/>
      <c r="DH68" s="210"/>
      <c r="DI68" s="210"/>
      <c r="DJ68" s="210"/>
      <c r="DK68" s="210"/>
      <c r="DL68" s="210"/>
      <c r="DM68" s="210"/>
      <c r="DN68" s="210"/>
    </row>
    <row r="69" spans="2:129" ht="6" customHeight="1" x14ac:dyDescent="0.15">
      <c r="B69" s="1277" t="s">
        <v>248</v>
      </c>
      <c r="C69" s="1278"/>
      <c r="D69" s="1278"/>
      <c r="E69" s="1278"/>
      <c r="F69" s="1278"/>
      <c r="G69" s="1278"/>
      <c r="H69" s="1278"/>
      <c r="I69" s="1278"/>
      <c r="J69" s="1278"/>
      <c r="K69" s="1278"/>
      <c r="L69" s="1278"/>
      <c r="M69" s="1278"/>
      <c r="N69" s="1278"/>
      <c r="O69" s="1278"/>
      <c r="P69" s="1278"/>
      <c r="Q69" s="1278"/>
      <c r="R69" s="1278"/>
      <c r="S69" s="1278"/>
      <c r="T69" s="1278"/>
      <c r="U69" s="1278"/>
      <c r="V69" s="1278"/>
      <c r="W69" s="1278"/>
      <c r="X69" s="1278"/>
      <c r="Y69" s="1279"/>
      <c r="Z69" s="1285" t="s">
        <v>338</v>
      </c>
      <c r="AA69" s="1286"/>
      <c r="AB69" s="1291">
        <f>SUM(Z24,Z54,Z57,Z60,Z63,Z66)</f>
        <v>0</v>
      </c>
      <c r="AC69" s="1291"/>
      <c r="AD69" s="1291"/>
      <c r="AE69" s="1291"/>
      <c r="AF69" s="1291"/>
      <c r="AG69" s="1291"/>
      <c r="AH69" s="1291"/>
      <c r="AI69" s="1291"/>
      <c r="AJ69" s="1294" t="s">
        <v>8</v>
      </c>
      <c r="AL69" s="1302" t="s">
        <v>355</v>
      </c>
      <c r="AM69" s="1303"/>
      <c r="AN69" s="1303"/>
      <c r="AO69" s="1303"/>
      <c r="AP69" s="1303"/>
      <c r="AQ69" s="1303"/>
      <c r="AR69" s="1303"/>
      <c r="AS69" s="1303"/>
      <c r="AT69" s="1303"/>
      <c r="AU69" s="1303"/>
      <c r="AV69" s="1304"/>
      <c r="AW69" s="1311" t="s">
        <v>108</v>
      </c>
      <c r="AX69" s="1311"/>
      <c r="AY69" s="1311"/>
      <c r="AZ69" s="1311"/>
      <c r="BA69" s="1311"/>
      <c r="BB69" s="1311"/>
      <c r="BC69" s="1311"/>
      <c r="BD69" s="483" t="s">
        <v>109</v>
      </c>
      <c r="BE69" s="483"/>
      <c r="BF69" s="483"/>
      <c r="BG69" s="483"/>
      <c r="BH69" s="483"/>
      <c r="BI69" s="483"/>
      <c r="BJ69" s="483"/>
      <c r="BK69" s="483"/>
      <c r="BL69" s="483"/>
      <c r="BM69" s="483"/>
      <c r="BN69" s="483"/>
      <c r="BO69" s="483"/>
      <c r="BP69" s="483"/>
      <c r="BQ69" s="483"/>
      <c r="BR69" s="1088"/>
      <c r="BT69" s="214"/>
      <c r="BU69" s="214"/>
      <c r="BV69" s="214"/>
      <c r="BW69" s="214"/>
      <c r="CD69" s="210"/>
      <c r="CK69" s="210"/>
      <c r="CN69" s="18"/>
      <c r="CO69" s="18"/>
      <c r="CP69" s="18"/>
      <c r="CQ69" s="18"/>
      <c r="CR69" s="210"/>
      <c r="CS69" s="18"/>
      <c r="CT69" s="18"/>
      <c r="CU69" s="18"/>
      <c r="CV69" s="18"/>
      <c r="CW69" s="18"/>
      <c r="CX69" s="18"/>
      <c r="CY69" s="213"/>
      <c r="CZ69" s="18"/>
      <c r="DA69" s="18"/>
      <c r="DB69" s="18"/>
      <c r="DC69" s="18"/>
      <c r="DD69" s="213"/>
      <c r="DE69" s="210"/>
      <c r="DF69" s="210"/>
      <c r="DG69" s="210"/>
      <c r="DH69" s="210"/>
      <c r="DI69" s="210"/>
      <c r="DJ69" s="210"/>
      <c r="DK69" s="210"/>
      <c r="DL69" s="210"/>
      <c r="DM69" s="210"/>
      <c r="DN69" s="210"/>
    </row>
    <row r="70" spans="2:129" ht="6" customHeight="1" x14ac:dyDescent="0.15">
      <c r="B70" s="1280"/>
      <c r="C70" s="1281"/>
      <c r="D70" s="1281"/>
      <c r="E70" s="1281"/>
      <c r="F70" s="1281"/>
      <c r="G70" s="1281"/>
      <c r="H70" s="1281"/>
      <c r="I70" s="1281"/>
      <c r="J70" s="1281"/>
      <c r="K70" s="1281"/>
      <c r="L70" s="1281"/>
      <c r="M70" s="1281"/>
      <c r="N70" s="1281"/>
      <c r="O70" s="1281"/>
      <c r="P70" s="1281"/>
      <c r="Q70" s="1281"/>
      <c r="R70" s="1281"/>
      <c r="S70" s="1281"/>
      <c r="T70" s="1281"/>
      <c r="U70" s="1281"/>
      <c r="V70" s="1281"/>
      <c r="W70" s="1281"/>
      <c r="X70" s="1281"/>
      <c r="Y70" s="1282"/>
      <c r="Z70" s="1287"/>
      <c r="AA70" s="457"/>
      <c r="AB70" s="1292"/>
      <c r="AC70" s="1292"/>
      <c r="AD70" s="1292"/>
      <c r="AE70" s="1292"/>
      <c r="AF70" s="1292"/>
      <c r="AG70" s="1292"/>
      <c r="AH70" s="1292"/>
      <c r="AI70" s="1292"/>
      <c r="AJ70" s="1295"/>
      <c r="AL70" s="1305"/>
      <c r="AM70" s="1306"/>
      <c r="AN70" s="1306"/>
      <c r="AO70" s="1306"/>
      <c r="AP70" s="1306"/>
      <c r="AQ70" s="1306"/>
      <c r="AR70" s="1306"/>
      <c r="AS70" s="1306"/>
      <c r="AT70" s="1306"/>
      <c r="AU70" s="1306"/>
      <c r="AV70" s="1307"/>
      <c r="AW70" s="1311"/>
      <c r="AX70" s="1311"/>
      <c r="AY70" s="1311"/>
      <c r="AZ70" s="1311"/>
      <c r="BA70" s="1311"/>
      <c r="BB70" s="1311"/>
      <c r="BC70" s="1311"/>
      <c r="BD70" s="483"/>
      <c r="BE70" s="483"/>
      <c r="BF70" s="483"/>
      <c r="BG70" s="483"/>
      <c r="BH70" s="483"/>
      <c r="BI70" s="483"/>
      <c r="BJ70" s="483"/>
      <c r="BK70" s="483"/>
      <c r="BL70" s="483"/>
      <c r="BM70" s="483"/>
      <c r="BN70" s="483"/>
      <c r="BO70" s="483"/>
      <c r="BP70" s="483"/>
      <c r="BQ70" s="483"/>
      <c r="BR70" s="1088"/>
      <c r="BT70" s="214"/>
      <c r="BU70" s="214"/>
      <c r="BV70" s="214"/>
      <c r="BW70" s="214"/>
      <c r="CD70" s="210"/>
      <c r="CK70" s="210"/>
      <c r="CN70" s="18"/>
      <c r="CO70" s="18"/>
      <c r="CP70" s="18"/>
      <c r="CQ70" s="18"/>
      <c r="CR70" s="210"/>
      <c r="CS70" s="18"/>
      <c r="CT70" s="18"/>
      <c r="CU70" s="18"/>
      <c r="CV70" s="18"/>
      <c r="CW70" s="18"/>
      <c r="CX70" s="18"/>
      <c r="CY70" s="213"/>
      <c r="CZ70" s="18"/>
      <c r="DA70" s="18"/>
      <c r="DB70" s="18"/>
      <c r="DC70" s="18"/>
      <c r="DD70" s="213"/>
      <c r="DE70" s="210"/>
      <c r="DF70" s="210"/>
      <c r="DG70" s="210"/>
      <c r="DH70" s="210"/>
      <c r="DI70" s="210"/>
      <c r="DJ70" s="210"/>
      <c r="DK70" s="210"/>
      <c r="DL70" s="210"/>
      <c r="DM70" s="210"/>
      <c r="DN70" s="210"/>
      <c r="DY70" s="234"/>
    </row>
    <row r="71" spans="2:129" ht="6" customHeight="1" thickBot="1" x14ac:dyDescent="0.2">
      <c r="B71" s="1283"/>
      <c r="C71" s="1137"/>
      <c r="D71" s="1137"/>
      <c r="E71" s="1137"/>
      <c r="F71" s="1137"/>
      <c r="G71" s="1137"/>
      <c r="H71" s="1137"/>
      <c r="I71" s="1137"/>
      <c r="J71" s="1137"/>
      <c r="K71" s="1137"/>
      <c r="L71" s="1137"/>
      <c r="M71" s="1137"/>
      <c r="N71" s="1137"/>
      <c r="O71" s="1137"/>
      <c r="P71" s="1137"/>
      <c r="Q71" s="1137"/>
      <c r="R71" s="1137"/>
      <c r="S71" s="1137"/>
      <c r="T71" s="1137"/>
      <c r="U71" s="1137"/>
      <c r="V71" s="1137"/>
      <c r="W71" s="1137"/>
      <c r="X71" s="1137"/>
      <c r="Y71" s="1284"/>
      <c r="Z71" s="1288"/>
      <c r="AA71" s="1289"/>
      <c r="AB71" s="1293"/>
      <c r="AC71" s="1293"/>
      <c r="AD71" s="1293"/>
      <c r="AE71" s="1293"/>
      <c r="AF71" s="1293"/>
      <c r="AG71" s="1293"/>
      <c r="AH71" s="1293"/>
      <c r="AI71" s="1293"/>
      <c r="AJ71" s="1296"/>
      <c r="AL71" s="1308"/>
      <c r="AM71" s="1309"/>
      <c r="AN71" s="1309"/>
      <c r="AO71" s="1309"/>
      <c r="AP71" s="1309"/>
      <c r="AQ71" s="1309"/>
      <c r="AR71" s="1309"/>
      <c r="AS71" s="1309"/>
      <c r="AT71" s="1309"/>
      <c r="AU71" s="1309"/>
      <c r="AV71" s="1310"/>
      <c r="AW71" s="1311"/>
      <c r="AX71" s="1311"/>
      <c r="AY71" s="1311"/>
      <c r="AZ71" s="1311"/>
      <c r="BA71" s="1311"/>
      <c r="BB71" s="1311"/>
      <c r="BC71" s="1311"/>
      <c r="BD71" s="483"/>
      <c r="BE71" s="483"/>
      <c r="BF71" s="483"/>
      <c r="BG71" s="483"/>
      <c r="BH71" s="483"/>
      <c r="BI71" s="483"/>
      <c r="BJ71" s="483"/>
      <c r="BK71" s="483"/>
      <c r="BL71" s="483"/>
      <c r="BM71" s="483"/>
      <c r="BN71" s="483"/>
      <c r="BO71" s="483"/>
      <c r="BP71" s="483"/>
      <c r="BQ71" s="483"/>
      <c r="BR71" s="1088"/>
      <c r="BT71" s="214"/>
      <c r="BU71" s="214"/>
      <c r="BV71" s="214"/>
      <c r="BW71" s="214"/>
      <c r="CD71" s="210"/>
      <c r="CK71" s="210"/>
      <c r="CN71" s="18"/>
      <c r="CO71" s="18"/>
      <c r="CP71" s="18"/>
      <c r="CQ71" s="18"/>
      <c r="CR71" s="210"/>
      <c r="CS71" s="18"/>
      <c r="CT71" s="18"/>
      <c r="CU71" s="18"/>
      <c r="CV71" s="18"/>
      <c r="CW71" s="18"/>
      <c r="CX71" s="18"/>
      <c r="CY71" s="213"/>
      <c r="CZ71" s="18"/>
      <c r="DA71" s="18"/>
      <c r="DB71" s="18"/>
      <c r="DC71" s="18"/>
      <c r="DD71" s="213"/>
      <c r="DE71" s="210"/>
      <c r="DF71" s="210"/>
      <c r="DG71" s="210"/>
      <c r="DH71" s="210"/>
      <c r="DI71" s="210"/>
      <c r="DJ71" s="210"/>
      <c r="DK71" s="210"/>
      <c r="DL71" s="210"/>
      <c r="DM71" s="210"/>
      <c r="DN71" s="210"/>
      <c r="DY71" s="234"/>
    </row>
    <row r="72" spans="2:129" ht="6" customHeight="1" x14ac:dyDescent="0.15">
      <c r="B72" s="1297" t="s">
        <v>135</v>
      </c>
      <c r="C72" s="1298"/>
      <c r="D72" s="1299"/>
      <c r="E72" s="1372" t="s">
        <v>102</v>
      </c>
      <c r="F72" s="1372"/>
      <c r="G72" s="1372"/>
      <c r="H72" s="1372"/>
      <c r="I72" s="1372"/>
      <c r="J72" s="1372"/>
      <c r="K72" s="1372"/>
      <c r="L72" s="1372"/>
      <c r="M72" s="1373">
        <f>IF(AND(AL72="農業",AL66&gt;0,BD66&gt;0),BD72,0)+IF(AND(AL84="農業",AL78&gt;0,BD78&gt;0),BD84,0)+IF(AND(AL96="農業",AL90&gt;0,BD90&gt;0),BD96,0)</f>
        <v>0</v>
      </c>
      <c r="N72" s="1374"/>
      <c r="O72" s="1374"/>
      <c r="P72" s="1374"/>
      <c r="Q72" s="1374"/>
      <c r="R72" s="1374"/>
      <c r="S72" s="1374"/>
      <c r="T72" s="1375" t="s">
        <v>8</v>
      </c>
      <c r="U72" s="1372" t="s">
        <v>82</v>
      </c>
      <c r="V72" s="1372"/>
      <c r="W72" s="1372"/>
      <c r="X72" s="1372"/>
      <c r="Y72" s="1372"/>
      <c r="Z72" s="1372"/>
      <c r="AA72" s="1372"/>
      <c r="AB72" s="1372"/>
      <c r="AC72" s="1070"/>
      <c r="AD72" s="1071"/>
      <c r="AE72" s="1071"/>
      <c r="AF72" s="1071"/>
      <c r="AG72" s="1071"/>
      <c r="AH72" s="1071"/>
      <c r="AI72" s="1071"/>
      <c r="AJ72" s="1371" t="s">
        <v>8</v>
      </c>
      <c r="AL72" s="1325"/>
      <c r="AM72" s="1326"/>
      <c r="AN72" s="1326"/>
      <c r="AO72" s="1326"/>
      <c r="AP72" s="1326"/>
      <c r="AQ72" s="1326"/>
      <c r="AR72" s="1326"/>
      <c r="AS72" s="1326"/>
      <c r="AT72" s="1326"/>
      <c r="AU72" s="1326"/>
      <c r="AV72" s="1326"/>
      <c r="AW72" s="1331" t="s">
        <v>113</v>
      </c>
      <c r="AX72" s="1332"/>
      <c r="AY72" s="1337"/>
      <c r="AZ72" s="1337"/>
      <c r="BA72" s="1337"/>
      <c r="BB72" s="1339" t="s">
        <v>112</v>
      </c>
      <c r="BC72" s="1340"/>
      <c r="BD72" s="672"/>
      <c r="BE72" s="673"/>
      <c r="BF72" s="673"/>
      <c r="BG72" s="673"/>
      <c r="BH72" s="673"/>
      <c r="BI72" s="673"/>
      <c r="BJ72" s="673"/>
      <c r="BK72" s="673"/>
      <c r="BL72" s="673"/>
      <c r="BM72" s="673"/>
      <c r="BN72" s="673"/>
      <c r="BO72" s="673"/>
      <c r="BP72" s="673"/>
      <c r="BQ72" s="1315" t="s">
        <v>8</v>
      </c>
      <c r="BR72" s="1316"/>
      <c r="BT72" s="214"/>
      <c r="BU72" s="214"/>
      <c r="BV72" s="214"/>
      <c r="BW72" s="214"/>
      <c r="CD72" s="210"/>
      <c r="CK72" s="210"/>
      <c r="CN72" s="18"/>
      <c r="CO72" s="18"/>
      <c r="CP72" s="18"/>
      <c r="CQ72" s="18"/>
      <c r="CR72" s="210"/>
      <c r="CS72" s="18"/>
      <c r="CT72" s="18"/>
      <c r="CU72" s="18"/>
      <c r="CV72" s="18"/>
      <c r="CW72" s="18"/>
      <c r="CX72" s="18"/>
      <c r="CY72" s="213"/>
      <c r="CZ72" s="18"/>
      <c r="DA72" s="18"/>
      <c r="DB72" s="18"/>
      <c r="DC72" s="18"/>
      <c r="DD72" s="213"/>
      <c r="DE72" s="210"/>
      <c r="DF72" s="210"/>
      <c r="DG72" s="210"/>
      <c r="DH72" s="210"/>
      <c r="DI72" s="210"/>
      <c r="DJ72" s="210"/>
      <c r="DK72" s="210"/>
      <c r="DL72" s="210"/>
      <c r="DM72" s="210"/>
      <c r="DN72" s="210"/>
    </row>
    <row r="73" spans="2:129" ht="6" customHeight="1" x14ac:dyDescent="0.15">
      <c r="B73" s="1220"/>
      <c r="C73" s="1300"/>
      <c r="D73" s="1221"/>
      <c r="E73" s="1314"/>
      <c r="F73" s="1314"/>
      <c r="G73" s="1314"/>
      <c r="H73" s="1314"/>
      <c r="I73" s="1314"/>
      <c r="J73" s="1314"/>
      <c r="K73" s="1314"/>
      <c r="L73" s="1314"/>
      <c r="M73" s="912"/>
      <c r="N73" s="913"/>
      <c r="O73" s="913"/>
      <c r="P73" s="913"/>
      <c r="Q73" s="913"/>
      <c r="R73" s="913"/>
      <c r="S73" s="913"/>
      <c r="T73" s="1203"/>
      <c r="U73" s="1314"/>
      <c r="V73" s="1314"/>
      <c r="W73" s="1314"/>
      <c r="X73" s="1314"/>
      <c r="Y73" s="1314"/>
      <c r="Z73" s="1314"/>
      <c r="AA73" s="1314"/>
      <c r="AB73" s="1314"/>
      <c r="AC73" s="407"/>
      <c r="AD73" s="408"/>
      <c r="AE73" s="408"/>
      <c r="AF73" s="408"/>
      <c r="AG73" s="408"/>
      <c r="AH73" s="408"/>
      <c r="AI73" s="408"/>
      <c r="AJ73" s="1211"/>
      <c r="AL73" s="1327"/>
      <c r="AM73" s="1328"/>
      <c r="AN73" s="1328"/>
      <c r="AO73" s="1328"/>
      <c r="AP73" s="1328"/>
      <c r="AQ73" s="1328"/>
      <c r="AR73" s="1328"/>
      <c r="AS73" s="1328"/>
      <c r="AT73" s="1328"/>
      <c r="AU73" s="1328"/>
      <c r="AV73" s="1328"/>
      <c r="AW73" s="1333"/>
      <c r="AX73" s="1334"/>
      <c r="AY73" s="1338"/>
      <c r="AZ73" s="1338"/>
      <c r="BA73" s="1338"/>
      <c r="BB73" s="1341"/>
      <c r="BC73" s="1342"/>
      <c r="BD73" s="1345"/>
      <c r="BE73" s="1346"/>
      <c r="BF73" s="1346"/>
      <c r="BG73" s="1346"/>
      <c r="BH73" s="1346"/>
      <c r="BI73" s="1346"/>
      <c r="BJ73" s="1346"/>
      <c r="BK73" s="1346"/>
      <c r="BL73" s="1346"/>
      <c r="BM73" s="1346"/>
      <c r="BN73" s="1346"/>
      <c r="BO73" s="1346"/>
      <c r="BP73" s="1346"/>
      <c r="BQ73" s="1317"/>
      <c r="BR73" s="1318"/>
      <c r="BT73" s="214"/>
      <c r="BU73" s="214"/>
      <c r="BV73" s="214"/>
      <c r="BW73" s="214"/>
      <c r="CD73" s="210"/>
      <c r="CK73" s="210"/>
      <c r="CN73" s="18"/>
      <c r="CO73" s="18"/>
      <c r="CP73" s="18"/>
      <c r="CQ73" s="18"/>
      <c r="CR73" s="210"/>
      <c r="CS73" s="18"/>
      <c r="CT73" s="18"/>
      <c r="CU73" s="18"/>
      <c r="CV73" s="18"/>
      <c r="CW73" s="18"/>
      <c r="CX73" s="18"/>
      <c r="CY73" s="213"/>
      <c r="CZ73" s="18"/>
      <c r="DA73" s="18"/>
      <c r="DB73" s="18"/>
      <c r="DC73" s="18"/>
      <c r="DD73" s="213"/>
      <c r="DE73" s="210"/>
      <c r="DF73" s="210"/>
      <c r="DG73" s="210"/>
      <c r="DH73" s="210"/>
      <c r="DI73" s="210"/>
      <c r="DJ73" s="210"/>
      <c r="DK73" s="210"/>
      <c r="DL73" s="210"/>
      <c r="DM73" s="210"/>
      <c r="DN73" s="210"/>
    </row>
    <row r="74" spans="2:129" ht="6" customHeight="1" thickBot="1" x14ac:dyDescent="0.2">
      <c r="B74" s="1220"/>
      <c r="C74" s="1300"/>
      <c r="D74" s="1221"/>
      <c r="E74" s="1368" t="s">
        <v>103</v>
      </c>
      <c r="F74" s="1369"/>
      <c r="G74" s="1369"/>
      <c r="H74" s="1369"/>
      <c r="I74" s="1369"/>
      <c r="J74" s="1369"/>
      <c r="K74" s="1369"/>
      <c r="L74" s="1370"/>
      <c r="M74" s="912"/>
      <c r="N74" s="913"/>
      <c r="O74" s="913"/>
      <c r="P74" s="913"/>
      <c r="Q74" s="913"/>
      <c r="R74" s="913"/>
      <c r="S74" s="913"/>
      <c r="T74" s="1203"/>
      <c r="U74" s="1366" t="s">
        <v>85</v>
      </c>
      <c r="V74" s="1312"/>
      <c r="W74" s="1312"/>
      <c r="X74" s="1312"/>
      <c r="Y74" s="1312"/>
      <c r="Z74" s="1312"/>
      <c r="AA74" s="1312"/>
      <c r="AB74" s="1312"/>
      <c r="AC74" s="407"/>
      <c r="AD74" s="408"/>
      <c r="AE74" s="408"/>
      <c r="AF74" s="408"/>
      <c r="AG74" s="408"/>
      <c r="AH74" s="408"/>
      <c r="AI74" s="408"/>
      <c r="AJ74" s="1211"/>
      <c r="AL74" s="1329"/>
      <c r="AM74" s="1330"/>
      <c r="AN74" s="1330"/>
      <c r="AO74" s="1330"/>
      <c r="AP74" s="1330"/>
      <c r="AQ74" s="1330"/>
      <c r="AR74" s="1330"/>
      <c r="AS74" s="1330"/>
      <c r="AT74" s="1330"/>
      <c r="AU74" s="1330"/>
      <c r="AV74" s="1330"/>
      <c r="AW74" s="1335"/>
      <c r="AX74" s="1336"/>
      <c r="AY74" s="990"/>
      <c r="AZ74" s="990"/>
      <c r="BA74" s="990"/>
      <c r="BB74" s="1343"/>
      <c r="BC74" s="1344"/>
      <c r="BD74" s="1347"/>
      <c r="BE74" s="1348"/>
      <c r="BF74" s="1348"/>
      <c r="BG74" s="1348"/>
      <c r="BH74" s="1348"/>
      <c r="BI74" s="1348"/>
      <c r="BJ74" s="1348"/>
      <c r="BK74" s="1348"/>
      <c r="BL74" s="1348"/>
      <c r="BM74" s="1348"/>
      <c r="BN74" s="1348"/>
      <c r="BO74" s="1348"/>
      <c r="BP74" s="1348"/>
      <c r="BQ74" s="1319"/>
      <c r="BR74" s="1320"/>
      <c r="BT74" s="214"/>
      <c r="BU74" s="214"/>
      <c r="BV74" s="214"/>
      <c r="BW74" s="214"/>
      <c r="CD74" s="210"/>
      <c r="CK74" s="210"/>
      <c r="CN74" s="18"/>
      <c r="CO74" s="18"/>
      <c r="CP74" s="18"/>
      <c r="CQ74" s="18"/>
      <c r="CR74" s="210"/>
      <c r="CS74" s="18"/>
      <c r="CT74" s="18"/>
      <c r="CU74" s="18"/>
      <c r="CV74" s="18"/>
      <c r="CW74" s="18"/>
      <c r="CX74" s="18"/>
      <c r="CY74" s="213"/>
      <c r="CZ74" s="18"/>
      <c r="DA74" s="18"/>
      <c r="DB74" s="18"/>
      <c r="DC74" s="18"/>
      <c r="DD74" s="213"/>
      <c r="DE74" s="210"/>
      <c r="DF74" s="210"/>
      <c r="DG74" s="210"/>
      <c r="DH74" s="210"/>
      <c r="DI74" s="210"/>
      <c r="DJ74" s="210"/>
      <c r="DK74" s="210"/>
      <c r="DL74" s="210"/>
      <c r="DM74" s="210"/>
      <c r="DN74" s="210"/>
    </row>
    <row r="75" spans="2:129" ht="6" customHeight="1" x14ac:dyDescent="0.15">
      <c r="B75" s="1220"/>
      <c r="C75" s="1300"/>
      <c r="D75" s="1221"/>
      <c r="E75" s="1313" t="s">
        <v>104</v>
      </c>
      <c r="F75" s="1313"/>
      <c r="G75" s="1313"/>
      <c r="H75" s="1313"/>
      <c r="I75" s="1313"/>
      <c r="J75" s="1313"/>
      <c r="K75" s="1313"/>
      <c r="L75" s="1313"/>
      <c r="M75" s="407"/>
      <c r="N75" s="408"/>
      <c r="O75" s="408"/>
      <c r="P75" s="408"/>
      <c r="Q75" s="408"/>
      <c r="R75" s="408"/>
      <c r="S75" s="408"/>
      <c r="T75" s="1203" t="s">
        <v>8</v>
      </c>
      <c r="U75" s="1313" t="s">
        <v>105</v>
      </c>
      <c r="V75" s="1313"/>
      <c r="W75" s="1313"/>
      <c r="X75" s="1313"/>
      <c r="Y75" s="1313"/>
      <c r="Z75" s="1313"/>
      <c r="AA75" s="1313"/>
      <c r="AB75" s="1313"/>
      <c r="AC75" s="407"/>
      <c r="AD75" s="408"/>
      <c r="AE75" s="408"/>
      <c r="AF75" s="408"/>
      <c r="AG75" s="408"/>
      <c r="AH75" s="408"/>
      <c r="AI75" s="408"/>
      <c r="AJ75" s="1211" t="s">
        <v>8</v>
      </c>
      <c r="AL75" s="1354" t="s">
        <v>243</v>
      </c>
      <c r="AM75" s="1355"/>
      <c r="AN75" s="1355"/>
      <c r="AO75" s="1355"/>
      <c r="AP75" s="1355"/>
      <c r="AQ75" s="1355"/>
      <c r="AR75" s="1355"/>
      <c r="AS75" s="1355"/>
      <c r="AT75" s="1355"/>
      <c r="AU75" s="1355"/>
      <c r="AV75" s="1355"/>
      <c r="AW75" s="1355"/>
      <c r="AX75" s="1355"/>
      <c r="AY75" s="1355"/>
      <c r="AZ75" s="1355"/>
      <c r="BA75" s="1355"/>
      <c r="BB75" s="1355"/>
      <c r="BC75" s="1356"/>
      <c r="BD75" s="1355" t="s">
        <v>244</v>
      </c>
      <c r="BE75" s="1355"/>
      <c r="BF75" s="1355"/>
      <c r="BG75" s="1355"/>
      <c r="BH75" s="1355"/>
      <c r="BI75" s="1355"/>
      <c r="BJ75" s="1355"/>
      <c r="BK75" s="1355"/>
      <c r="BL75" s="1355"/>
      <c r="BM75" s="1355"/>
      <c r="BN75" s="1355"/>
      <c r="BO75" s="1355"/>
      <c r="BP75" s="1355"/>
      <c r="BQ75" s="1355"/>
      <c r="BR75" s="1363"/>
      <c r="BT75" s="214"/>
      <c r="BU75" s="214"/>
      <c r="BV75" s="214"/>
      <c r="BW75" s="214"/>
      <c r="CD75" s="210"/>
      <c r="CK75" s="210"/>
      <c r="CN75" s="18"/>
      <c r="CO75" s="18"/>
      <c r="CP75" s="18"/>
      <c r="CQ75" s="18"/>
      <c r="CR75" s="210"/>
      <c r="CS75" s="18"/>
      <c r="CT75" s="18"/>
      <c r="CU75" s="18"/>
      <c r="CV75" s="18"/>
      <c r="CW75" s="18"/>
      <c r="CX75" s="18"/>
      <c r="CY75" s="213"/>
      <c r="CZ75" s="18"/>
      <c r="DA75" s="18"/>
      <c r="DB75" s="18"/>
      <c r="DC75" s="18"/>
      <c r="DD75" s="213"/>
      <c r="DE75" s="210"/>
      <c r="DF75" s="210"/>
      <c r="DG75" s="210"/>
      <c r="DH75" s="210"/>
      <c r="DI75" s="210"/>
      <c r="DJ75" s="210"/>
      <c r="DK75" s="210"/>
      <c r="DL75" s="210"/>
      <c r="DM75" s="210"/>
      <c r="DN75" s="210"/>
    </row>
    <row r="76" spans="2:129" ht="6" customHeight="1" x14ac:dyDescent="0.15">
      <c r="B76" s="1220"/>
      <c r="C76" s="1300"/>
      <c r="D76" s="1221"/>
      <c r="E76" s="1314"/>
      <c r="F76" s="1314"/>
      <c r="G76" s="1314"/>
      <c r="H76" s="1314"/>
      <c r="I76" s="1314"/>
      <c r="J76" s="1314"/>
      <c r="K76" s="1314"/>
      <c r="L76" s="1314"/>
      <c r="M76" s="407"/>
      <c r="N76" s="408"/>
      <c r="O76" s="408"/>
      <c r="P76" s="408"/>
      <c r="Q76" s="408"/>
      <c r="R76" s="408"/>
      <c r="S76" s="408"/>
      <c r="T76" s="1203"/>
      <c r="U76" s="1314"/>
      <c r="V76" s="1314"/>
      <c r="W76" s="1314"/>
      <c r="X76" s="1314"/>
      <c r="Y76" s="1314"/>
      <c r="Z76" s="1314"/>
      <c r="AA76" s="1314"/>
      <c r="AB76" s="1314"/>
      <c r="AC76" s="407"/>
      <c r="AD76" s="408"/>
      <c r="AE76" s="408"/>
      <c r="AF76" s="408"/>
      <c r="AG76" s="408"/>
      <c r="AH76" s="408"/>
      <c r="AI76" s="408"/>
      <c r="AJ76" s="1211"/>
      <c r="AL76" s="1357"/>
      <c r="AM76" s="1358"/>
      <c r="AN76" s="1358"/>
      <c r="AO76" s="1358"/>
      <c r="AP76" s="1358"/>
      <c r="AQ76" s="1358"/>
      <c r="AR76" s="1358"/>
      <c r="AS76" s="1358"/>
      <c r="AT76" s="1358"/>
      <c r="AU76" s="1358"/>
      <c r="AV76" s="1358"/>
      <c r="AW76" s="1358"/>
      <c r="AX76" s="1358"/>
      <c r="AY76" s="1358"/>
      <c r="AZ76" s="1358"/>
      <c r="BA76" s="1358"/>
      <c r="BB76" s="1358"/>
      <c r="BC76" s="1359"/>
      <c r="BD76" s="1358"/>
      <c r="BE76" s="1358"/>
      <c r="BF76" s="1358"/>
      <c r="BG76" s="1358"/>
      <c r="BH76" s="1358"/>
      <c r="BI76" s="1358"/>
      <c r="BJ76" s="1358"/>
      <c r="BK76" s="1358"/>
      <c r="BL76" s="1358"/>
      <c r="BM76" s="1358"/>
      <c r="BN76" s="1358"/>
      <c r="BO76" s="1358"/>
      <c r="BP76" s="1358"/>
      <c r="BQ76" s="1358"/>
      <c r="BR76" s="1364"/>
      <c r="BT76" s="214"/>
      <c r="BU76" s="214"/>
      <c r="BV76" s="214"/>
      <c r="BW76" s="214"/>
      <c r="CD76" s="210"/>
      <c r="CK76" s="210"/>
      <c r="CN76" s="18"/>
      <c r="CO76" s="18"/>
      <c r="CP76" s="18"/>
      <c r="CQ76" s="18"/>
      <c r="CR76" s="210"/>
      <c r="CS76" s="18"/>
      <c r="CT76" s="18"/>
      <c r="CU76" s="18"/>
      <c r="CV76" s="18"/>
      <c r="CW76" s="18"/>
      <c r="CX76" s="18"/>
      <c r="CY76" s="213"/>
      <c r="CZ76" s="18"/>
      <c r="DA76" s="18"/>
      <c r="DB76" s="18"/>
      <c r="DC76" s="18"/>
      <c r="DD76" s="213"/>
      <c r="DE76" s="210"/>
      <c r="DF76" s="210"/>
      <c r="DG76" s="210"/>
      <c r="DH76" s="210"/>
      <c r="DI76" s="210"/>
      <c r="DJ76" s="210"/>
      <c r="DK76" s="210"/>
      <c r="DL76" s="210"/>
      <c r="DM76" s="210"/>
      <c r="DN76" s="210"/>
    </row>
    <row r="77" spans="2:129" ht="6" customHeight="1" x14ac:dyDescent="0.15">
      <c r="B77" s="1220"/>
      <c r="C77" s="1300"/>
      <c r="D77" s="1221"/>
      <c r="E77" s="1312" t="s">
        <v>106</v>
      </c>
      <c r="F77" s="1312"/>
      <c r="G77" s="1312"/>
      <c r="H77" s="1312"/>
      <c r="I77" s="1312"/>
      <c r="J77" s="1312"/>
      <c r="K77" s="1312"/>
      <c r="L77" s="1312"/>
      <c r="M77" s="407"/>
      <c r="N77" s="408"/>
      <c r="O77" s="408"/>
      <c r="P77" s="408"/>
      <c r="Q77" s="408"/>
      <c r="R77" s="408"/>
      <c r="S77" s="408"/>
      <c r="T77" s="1203"/>
      <c r="U77" s="1366" t="s">
        <v>107</v>
      </c>
      <c r="V77" s="1312"/>
      <c r="W77" s="1312"/>
      <c r="X77" s="1312"/>
      <c r="Y77" s="1312"/>
      <c r="Z77" s="1312"/>
      <c r="AA77" s="1312"/>
      <c r="AB77" s="1312"/>
      <c r="AC77" s="407"/>
      <c r="AD77" s="408"/>
      <c r="AE77" s="408"/>
      <c r="AF77" s="408"/>
      <c r="AG77" s="408"/>
      <c r="AH77" s="408"/>
      <c r="AI77" s="408"/>
      <c r="AJ77" s="1211"/>
      <c r="AL77" s="1360"/>
      <c r="AM77" s="1361"/>
      <c r="AN77" s="1361"/>
      <c r="AO77" s="1361"/>
      <c r="AP77" s="1361"/>
      <c r="AQ77" s="1361"/>
      <c r="AR77" s="1361"/>
      <c r="AS77" s="1361"/>
      <c r="AT77" s="1361"/>
      <c r="AU77" s="1361"/>
      <c r="AV77" s="1361"/>
      <c r="AW77" s="1361"/>
      <c r="AX77" s="1361"/>
      <c r="AY77" s="1361"/>
      <c r="AZ77" s="1361"/>
      <c r="BA77" s="1361"/>
      <c r="BB77" s="1361"/>
      <c r="BC77" s="1362"/>
      <c r="BD77" s="1361"/>
      <c r="BE77" s="1361"/>
      <c r="BF77" s="1361"/>
      <c r="BG77" s="1361"/>
      <c r="BH77" s="1361"/>
      <c r="BI77" s="1361"/>
      <c r="BJ77" s="1361"/>
      <c r="BK77" s="1361"/>
      <c r="BL77" s="1361"/>
      <c r="BM77" s="1361"/>
      <c r="BN77" s="1361"/>
      <c r="BO77" s="1361"/>
      <c r="BP77" s="1361"/>
      <c r="BQ77" s="1361"/>
      <c r="BR77" s="1365"/>
      <c r="BT77" s="214"/>
      <c r="BU77" s="214"/>
      <c r="BV77" s="214"/>
      <c r="BW77" s="214"/>
      <c r="CD77" s="210"/>
      <c r="CK77" s="210"/>
      <c r="CN77" s="18"/>
      <c r="CO77" s="18"/>
      <c r="CP77" s="18"/>
      <c r="CQ77" s="18"/>
      <c r="CR77" s="210"/>
      <c r="CS77" s="18"/>
      <c r="CT77" s="18"/>
      <c r="CU77" s="18"/>
      <c r="CV77" s="18"/>
      <c r="CW77" s="18"/>
      <c r="CX77" s="18"/>
      <c r="CY77" s="213"/>
      <c r="CZ77" s="18"/>
      <c r="DA77" s="18"/>
      <c r="DB77" s="18"/>
      <c r="DC77" s="18"/>
      <c r="DD77" s="213"/>
      <c r="DE77" s="210"/>
      <c r="DF77" s="210"/>
      <c r="DG77" s="210"/>
      <c r="DH77" s="210"/>
      <c r="DI77" s="210"/>
      <c r="DJ77" s="210"/>
      <c r="DK77" s="210"/>
      <c r="DL77" s="210"/>
      <c r="DM77" s="210"/>
      <c r="DN77" s="210"/>
    </row>
    <row r="78" spans="2:129" ht="6" customHeight="1" x14ac:dyDescent="0.15">
      <c r="B78" s="1220"/>
      <c r="C78" s="1300"/>
      <c r="D78" s="1221"/>
      <c r="E78" s="1313" t="s">
        <v>356</v>
      </c>
      <c r="F78" s="1313"/>
      <c r="G78" s="1313"/>
      <c r="H78" s="1313"/>
      <c r="I78" s="1313"/>
      <c r="J78" s="1313"/>
      <c r="K78" s="1313"/>
      <c r="L78" s="1313"/>
      <c r="M78" s="407"/>
      <c r="N78" s="408"/>
      <c r="O78" s="408"/>
      <c r="P78" s="408"/>
      <c r="Q78" s="408"/>
      <c r="R78" s="408"/>
      <c r="S78" s="408"/>
      <c r="T78" s="1203" t="s">
        <v>8</v>
      </c>
      <c r="U78" s="1352" t="s">
        <v>110</v>
      </c>
      <c r="V78" s="1352"/>
      <c r="W78" s="1352"/>
      <c r="X78" s="1352"/>
      <c r="Y78" s="1352"/>
      <c r="Z78" s="1352"/>
      <c r="AA78" s="1352"/>
      <c r="AB78" s="1352"/>
      <c r="AC78" s="407"/>
      <c r="AD78" s="408"/>
      <c r="AE78" s="408"/>
      <c r="AF78" s="408"/>
      <c r="AG78" s="408"/>
      <c r="AH78" s="408"/>
      <c r="AI78" s="408"/>
      <c r="AJ78" s="1211" t="s">
        <v>8</v>
      </c>
      <c r="AL78" s="1061"/>
      <c r="AM78" s="1062"/>
      <c r="AN78" s="1062"/>
      <c r="AO78" s="1062"/>
      <c r="AP78" s="1062"/>
      <c r="AQ78" s="1062"/>
      <c r="AR78" s="1062"/>
      <c r="AS78" s="1062"/>
      <c r="AT78" s="1062"/>
      <c r="AU78" s="1062"/>
      <c r="AV78" s="1062"/>
      <c r="AW78" s="1062"/>
      <c r="AX78" s="1062"/>
      <c r="AY78" s="1062"/>
      <c r="AZ78" s="1062"/>
      <c r="BA78" s="1062"/>
      <c r="BB78" s="1062"/>
      <c r="BC78" s="1062"/>
      <c r="BD78" s="1062"/>
      <c r="BE78" s="1062"/>
      <c r="BF78" s="1062"/>
      <c r="BG78" s="1062"/>
      <c r="BH78" s="1062"/>
      <c r="BI78" s="1062"/>
      <c r="BJ78" s="1062"/>
      <c r="BK78" s="1062"/>
      <c r="BL78" s="1062"/>
      <c r="BM78" s="1062"/>
      <c r="BN78" s="1062"/>
      <c r="BO78" s="1062"/>
      <c r="BP78" s="1062"/>
      <c r="BQ78" s="1062"/>
      <c r="BR78" s="1351"/>
      <c r="BT78" s="214"/>
      <c r="BU78" s="214"/>
      <c r="BV78" s="214"/>
      <c r="BW78" s="214"/>
      <c r="CD78" s="210"/>
      <c r="CK78" s="210"/>
      <c r="CN78" s="18"/>
      <c r="CO78" s="18"/>
      <c r="CP78" s="18"/>
      <c r="CQ78" s="18"/>
      <c r="CR78" s="210"/>
      <c r="CS78" s="18"/>
      <c r="CT78" s="18"/>
      <c r="CU78" s="18"/>
      <c r="CV78" s="18"/>
      <c r="CW78" s="18"/>
      <c r="CX78" s="18"/>
      <c r="CY78" s="213"/>
      <c r="CZ78" s="18"/>
      <c r="DA78" s="18"/>
      <c r="DB78" s="18"/>
      <c r="DC78" s="18"/>
      <c r="DD78" s="213"/>
      <c r="DE78" s="210"/>
      <c r="DF78" s="210"/>
      <c r="DG78" s="210"/>
      <c r="DH78" s="210"/>
      <c r="DI78" s="210"/>
      <c r="DJ78" s="210"/>
      <c r="DK78" s="210"/>
      <c r="DL78" s="210"/>
      <c r="DM78" s="210"/>
      <c r="DN78" s="210"/>
    </row>
    <row r="79" spans="2:129" ht="6" customHeight="1" x14ac:dyDescent="0.15">
      <c r="B79" s="1220"/>
      <c r="C79" s="1300"/>
      <c r="D79" s="1221"/>
      <c r="E79" s="1314"/>
      <c r="F79" s="1314"/>
      <c r="G79" s="1314"/>
      <c r="H79" s="1314"/>
      <c r="I79" s="1314"/>
      <c r="J79" s="1314"/>
      <c r="K79" s="1314"/>
      <c r="L79" s="1314"/>
      <c r="M79" s="407"/>
      <c r="N79" s="408"/>
      <c r="O79" s="408"/>
      <c r="P79" s="408"/>
      <c r="Q79" s="408"/>
      <c r="R79" s="408"/>
      <c r="S79" s="408"/>
      <c r="T79" s="1203"/>
      <c r="U79" s="1353"/>
      <c r="V79" s="1353"/>
      <c r="W79" s="1353"/>
      <c r="X79" s="1353"/>
      <c r="Y79" s="1353"/>
      <c r="Z79" s="1353"/>
      <c r="AA79" s="1353"/>
      <c r="AB79" s="1353"/>
      <c r="AC79" s="407"/>
      <c r="AD79" s="408"/>
      <c r="AE79" s="408"/>
      <c r="AF79" s="408"/>
      <c r="AG79" s="408"/>
      <c r="AH79" s="408"/>
      <c r="AI79" s="408"/>
      <c r="AJ79" s="1211"/>
      <c r="AL79" s="1061"/>
      <c r="AM79" s="1062"/>
      <c r="AN79" s="1062"/>
      <c r="AO79" s="1062"/>
      <c r="AP79" s="1062"/>
      <c r="AQ79" s="1062"/>
      <c r="AR79" s="1062"/>
      <c r="AS79" s="1062"/>
      <c r="AT79" s="1062"/>
      <c r="AU79" s="1062"/>
      <c r="AV79" s="1062"/>
      <c r="AW79" s="1062"/>
      <c r="AX79" s="1062"/>
      <c r="AY79" s="1062"/>
      <c r="AZ79" s="1062"/>
      <c r="BA79" s="1062"/>
      <c r="BB79" s="1062"/>
      <c r="BC79" s="1062"/>
      <c r="BD79" s="1062"/>
      <c r="BE79" s="1062"/>
      <c r="BF79" s="1062"/>
      <c r="BG79" s="1062"/>
      <c r="BH79" s="1062"/>
      <c r="BI79" s="1062"/>
      <c r="BJ79" s="1062"/>
      <c r="BK79" s="1062"/>
      <c r="BL79" s="1062"/>
      <c r="BM79" s="1062"/>
      <c r="BN79" s="1062"/>
      <c r="BO79" s="1062"/>
      <c r="BP79" s="1062"/>
      <c r="BQ79" s="1062"/>
      <c r="BR79" s="1351"/>
      <c r="BT79" s="214"/>
      <c r="BU79" s="214"/>
      <c r="BV79" s="214"/>
      <c r="BW79" s="214"/>
      <c r="CD79" s="210"/>
      <c r="CK79" s="210"/>
      <c r="CN79" s="18"/>
      <c r="CO79" s="18"/>
      <c r="CP79" s="18"/>
      <c r="CQ79" s="18"/>
      <c r="CR79" s="210"/>
      <c r="CS79" s="18"/>
      <c r="CT79" s="18"/>
      <c r="CU79" s="18"/>
      <c r="CV79" s="18"/>
      <c r="CW79" s="18"/>
      <c r="CX79" s="18"/>
      <c r="CY79" s="213"/>
      <c r="CZ79" s="18"/>
      <c r="DA79" s="18"/>
      <c r="DB79" s="18"/>
      <c r="DC79" s="18"/>
      <c r="DD79" s="213"/>
      <c r="DE79" s="210"/>
      <c r="DF79" s="210"/>
      <c r="DG79" s="210"/>
      <c r="DH79" s="210"/>
      <c r="DI79" s="210"/>
      <c r="DJ79" s="210"/>
      <c r="DK79" s="210"/>
      <c r="DL79" s="210"/>
      <c r="DM79" s="210"/>
      <c r="DN79" s="210"/>
    </row>
    <row r="80" spans="2:129" ht="6" customHeight="1" x14ac:dyDescent="0.15">
      <c r="B80" s="1220"/>
      <c r="C80" s="1300"/>
      <c r="D80" s="1221"/>
      <c r="E80" s="1312" t="s">
        <v>137</v>
      </c>
      <c r="F80" s="1312"/>
      <c r="G80" s="1312"/>
      <c r="H80" s="1312"/>
      <c r="I80" s="1312"/>
      <c r="J80" s="1312"/>
      <c r="K80" s="1312"/>
      <c r="L80" s="1312"/>
      <c r="M80" s="407"/>
      <c r="N80" s="408"/>
      <c r="O80" s="408"/>
      <c r="P80" s="408"/>
      <c r="Q80" s="408"/>
      <c r="R80" s="408"/>
      <c r="S80" s="408"/>
      <c r="T80" s="1203"/>
      <c r="U80" s="1366" t="s">
        <v>111</v>
      </c>
      <c r="V80" s="1312"/>
      <c r="W80" s="1312"/>
      <c r="X80" s="1312"/>
      <c r="Y80" s="1312"/>
      <c r="Z80" s="1312"/>
      <c r="AA80" s="1312"/>
      <c r="AB80" s="1312"/>
      <c r="AC80" s="407"/>
      <c r="AD80" s="408"/>
      <c r="AE80" s="408"/>
      <c r="AF80" s="408"/>
      <c r="AG80" s="408"/>
      <c r="AH80" s="408"/>
      <c r="AI80" s="408"/>
      <c r="AJ80" s="1211"/>
      <c r="AL80" s="1061"/>
      <c r="AM80" s="1062"/>
      <c r="AN80" s="1062"/>
      <c r="AO80" s="1062"/>
      <c r="AP80" s="1062"/>
      <c r="AQ80" s="1062"/>
      <c r="AR80" s="1062"/>
      <c r="AS80" s="1062"/>
      <c r="AT80" s="1062"/>
      <c r="AU80" s="1062"/>
      <c r="AV80" s="1062"/>
      <c r="AW80" s="1062"/>
      <c r="AX80" s="1062"/>
      <c r="AY80" s="1062"/>
      <c r="AZ80" s="1062"/>
      <c r="BA80" s="1062"/>
      <c r="BB80" s="1062"/>
      <c r="BC80" s="1062"/>
      <c r="BD80" s="1062"/>
      <c r="BE80" s="1062"/>
      <c r="BF80" s="1062"/>
      <c r="BG80" s="1062"/>
      <c r="BH80" s="1062"/>
      <c r="BI80" s="1062"/>
      <c r="BJ80" s="1062"/>
      <c r="BK80" s="1062"/>
      <c r="BL80" s="1062"/>
      <c r="BM80" s="1062"/>
      <c r="BN80" s="1062"/>
      <c r="BO80" s="1062"/>
      <c r="BP80" s="1062"/>
      <c r="BQ80" s="1062"/>
      <c r="BR80" s="1351"/>
      <c r="BT80" s="214"/>
      <c r="BU80" s="214"/>
      <c r="BV80" s="214"/>
      <c r="BW80" s="214"/>
      <c r="CD80" s="210"/>
      <c r="CK80" s="210"/>
      <c r="CN80" s="18"/>
      <c r="CO80" s="18"/>
      <c r="CP80" s="18"/>
      <c r="CQ80" s="18"/>
      <c r="CR80" s="210"/>
      <c r="CS80" s="18"/>
      <c r="CT80" s="18"/>
      <c r="CU80" s="18"/>
      <c r="CV80" s="18"/>
      <c r="CW80" s="18"/>
      <c r="CX80" s="18"/>
      <c r="CY80" s="213"/>
      <c r="CZ80" s="18"/>
      <c r="DA80" s="18"/>
      <c r="DB80" s="18"/>
      <c r="DC80" s="18"/>
      <c r="DD80" s="213"/>
      <c r="DE80" s="210"/>
      <c r="DF80" s="210"/>
      <c r="DG80" s="210"/>
      <c r="DH80" s="210"/>
      <c r="DI80" s="210"/>
      <c r="DJ80" s="210"/>
      <c r="DK80" s="210"/>
      <c r="DL80" s="210"/>
      <c r="DM80" s="210"/>
      <c r="DN80" s="210"/>
    </row>
    <row r="81" spans="2:118" ht="6" customHeight="1" x14ac:dyDescent="0.15">
      <c r="B81" s="1220"/>
      <c r="C81" s="1300"/>
      <c r="D81" s="1221"/>
      <c r="E81" s="1313" t="s">
        <v>81</v>
      </c>
      <c r="F81" s="1313"/>
      <c r="G81" s="1313"/>
      <c r="H81" s="1313"/>
      <c r="I81" s="1313"/>
      <c r="J81" s="1313"/>
      <c r="K81" s="1313"/>
      <c r="L81" s="1313"/>
      <c r="M81" s="407"/>
      <c r="N81" s="408"/>
      <c r="O81" s="408"/>
      <c r="P81" s="408"/>
      <c r="Q81" s="408"/>
      <c r="R81" s="408"/>
      <c r="S81" s="408"/>
      <c r="T81" s="1203" t="s">
        <v>8</v>
      </c>
      <c r="U81" s="1313" t="s">
        <v>114</v>
      </c>
      <c r="V81" s="1313"/>
      <c r="W81" s="1313"/>
      <c r="X81" s="1313"/>
      <c r="Y81" s="1313"/>
      <c r="Z81" s="1313"/>
      <c r="AA81" s="1313"/>
      <c r="AB81" s="1313"/>
      <c r="AC81" s="407"/>
      <c r="AD81" s="408"/>
      <c r="AE81" s="408"/>
      <c r="AF81" s="408"/>
      <c r="AG81" s="408"/>
      <c r="AH81" s="408"/>
      <c r="AI81" s="408"/>
      <c r="AJ81" s="1211" t="s">
        <v>8</v>
      </c>
      <c r="AL81" s="1302" t="s">
        <v>355</v>
      </c>
      <c r="AM81" s="1303"/>
      <c r="AN81" s="1303"/>
      <c r="AO81" s="1303"/>
      <c r="AP81" s="1303"/>
      <c r="AQ81" s="1303"/>
      <c r="AR81" s="1303"/>
      <c r="AS81" s="1303"/>
      <c r="AT81" s="1303"/>
      <c r="AU81" s="1303"/>
      <c r="AV81" s="1304"/>
      <c r="AW81" s="1311" t="s">
        <v>108</v>
      </c>
      <c r="AX81" s="1311"/>
      <c r="AY81" s="1311"/>
      <c r="AZ81" s="1311"/>
      <c r="BA81" s="1311"/>
      <c r="BB81" s="1311"/>
      <c r="BC81" s="1311"/>
      <c r="BD81" s="483" t="s">
        <v>109</v>
      </c>
      <c r="BE81" s="483"/>
      <c r="BF81" s="483"/>
      <c r="BG81" s="483"/>
      <c r="BH81" s="483"/>
      <c r="BI81" s="483"/>
      <c r="BJ81" s="483"/>
      <c r="BK81" s="483"/>
      <c r="BL81" s="483"/>
      <c r="BM81" s="483"/>
      <c r="BN81" s="483"/>
      <c r="BO81" s="483"/>
      <c r="BP81" s="483"/>
      <c r="BQ81" s="483"/>
      <c r="BR81" s="1088"/>
      <c r="BT81" s="214"/>
      <c r="BU81" s="214"/>
      <c r="BV81" s="214"/>
      <c r="BW81" s="214"/>
      <c r="CD81" s="210"/>
      <c r="CK81" s="210"/>
      <c r="CN81" s="18"/>
      <c r="CO81" s="18"/>
      <c r="CP81" s="18"/>
      <c r="CQ81" s="18"/>
      <c r="CR81" s="210"/>
      <c r="CS81" s="18"/>
      <c r="CT81" s="18"/>
      <c r="CU81" s="18"/>
      <c r="CV81" s="18"/>
      <c r="CW81" s="18"/>
      <c r="CX81" s="18"/>
      <c r="CY81" s="213"/>
      <c r="CZ81" s="18"/>
      <c r="DA81" s="18"/>
      <c r="DB81" s="18"/>
      <c r="DC81" s="18"/>
      <c r="DD81" s="213"/>
      <c r="DE81" s="210"/>
      <c r="DF81" s="210"/>
      <c r="DG81" s="210"/>
      <c r="DH81" s="210"/>
      <c r="DI81" s="210"/>
      <c r="DJ81" s="210"/>
      <c r="DK81" s="210"/>
      <c r="DL81" s="210"/>
      <c r="DM81" s="210"/>
      <c r="DN81" s="210"/>
    </row>
    <row r="82" spans="2:118" ht="6" customHeight="1" x14ac:dyDescent="0.15">
      <c r="B82" s="1220"/>
      <c r="C82" s="1300"/>
      <c r="D82" s="1221"/>
      <c r="E82" s="1314"/>
      <c r="F82" s="1314"/>
      <c r="G82" s="1314"/>
      <c r="H82" s="1314"/>
      <c r="I82" s="1314"/>
      <c r="J82" s="1314"/>
      <c r="K82" s="1314"/>
      <c r="L82" s="1314"/>
      <c r="M82" s="407"/>
      <c r="N82" s="408"/>
      <c r="O82" s="408"/>
      <c r="P82" s="408"/>
      <c r="Q82" s="408"/>
      <c r="R82" s="408"/>
      <c r="S82" s="408"/>
      <c r="T82" s="1203"/>
      <c r="U82" s="1314"/>
      <c r="V82" s="1314"/>
      <c r="W82" s="1314"/>
      <c r="X82" s="1314"/>
      <c r="Y82" s="1314"/>
      <c r="Z82" s="1314"/>
      <c r="AA82" s="1314"/>
      <c r="AB82" s="1314"/>
      <c r="AC82" s="407"/>
      <c r="AD82" s="408"/>
      <c r="AE82" s="408"/>
      <c r="AF82" s="408"/>
      <c r="AG82" s="408"/>
      <c r="AH82" s="408"/>
      <c r="AI82" s="408"/>
      <c r="AJ82" s="1211"/>
      <c r="AL82" s="1305"/>
      <c r="AM82" s="1306"/>
      <c r="AN82" s="1306"/>
      <c r="AO82" s="1306"/>
      <c r="AP82" s="1306"/>
      <c r="AQ82" s="1306"/>
      <c r="AR82" s="1306"/>
      <c r="AS82" s="1306"/>
      <c r="AT82" s="1306"/>
      <c r="AU82" s="1306"/>
      <c r="AV82" s="1307"/>
      <c r="AW82" s="1311"/>
      <c r="AX82" s="1311"/>
      <c r="AY82" s="1311"/>
      <c r="AZ82" s="1311"/>
      <c r="BA82" s="1311"/>
      <c r="BB82" s="1311"/>
      <c r="BC82" s="1311"/>
      <c r="BD82" s="483"/>
      <c r="BE82" s="483"/>
      <c r="BF82" s="483"/>
      <c r="BG82" s="483"/>
      <c r="BH82" s="483"/>
      <c r="BI82" s="483"/>
      <c r="BJ82" s="483"/>
      <c r="BK82" s="483"/>
      <c r="BL82" s="483"/>
      <c r="BM82" s="483"/>
      <c r="BN82" s="483"/>
      <c r="BO82" s="483"/>
      <c r="BP82" s="483"/>
      <c r="BQ82" s="483"/>
      <c r="BR82" s="1088"/>
      <c r="BT82" s="214"/>
      <c r="BU82" s="214"/>
      <c r="BV82" s="214"/>
      <c r="BW82" s="214"/>
      <c r="CD82" s="210"/>
      <c r="CK82" s="210"/>
      <c r="CN82" s="18"/>
      <c r="CO82" s="18"/>
      <c r="CP82" s="18"/>
      <c r="CQ82" s="18"/>
      <c r="CR82" s="210"/>
      <c r="CS82" s="18"/>
      <c r="CT82" s="18"/>
      <c r="CU82" s="18"/>
      <c r="CV82" s="18"/>
      <c r="CW82" s="18"/>
      <c r="CX82" s="18"/>
      <c r="CY82" s="213"/>
      <c r="CZ82" s="18"/>
      <c r="DA82" s="18"/>
      <c r="DB82" s="18"/>
      <c r="DC82" s="18"/>
      <c r="DD82" s="213"/>
      <c r="DE82" s="210"/>
      <c r="DF82" s="210"/>
      <c r="DG82" s="210"/>
      <c r="DH82" s="210"/>
      <c r="DI82" s="210"/>
      <c r="DJ82" s="210"/>
      <c r="DK82" s="210"/>
      <c r="DL82" s="210"/>
      <c r="DM82" s="210"/>
      <c r="DN82" s="210"/>
    </row>
    <row r="83" spans="2:118" ht="6" customHeight="1" x14ac:dyDescent="0.15">
      <c r="B83" s="1220"/>
      <c r="C83" s="1300"/>
      <c r="D83" s="1221"/>
      <c r="E83" s="1312" t="s">
        <v>84</v>
      </c>
      <c r="F83" s="1312"/>
      <c r="G83" s="1312"/>
      <c r="H83" s="1312"/>
      <c r="I83" s="1312"/>
      <c r="J83" s="1312"/>
      <c r="K83" s="1312"/>
      <c r="L83" s="1312"/>
      <c r="M83" s="407"/>
      <c r="N83" s="408"/>
      <c r="O83" s="408"/>
      <c r="P83" s="408"/>
      <c r="Q83" s="408"/>
      <c r="R83" s="408"/>
      <c r="S83" s="408"/>
      <c r="T83" s="1203"/>
      <c r="U83" s="1366" t="s">
        <v>115</v>
      </c>
      <c r="V83" s="1312"/>
      <c r="W83" s="1312"/>
      <c r="X83" s="1312"/>
      <c r="Y83" s="1312"/>
      <c r="Z83" s="1312"/>
      <c r="AA83" s="1312"/>
      <c r="AB83" s="1312"/>
      <c r="AC83" s="407"/>
      <c r="AD83" s="408"/>
      <c r="AE83" s="408"/>
      <c r="AF83" s="408"/>
      <c r="AG83" s="408"/>
      <c r="AH83" s="408"/>
      <c r="AI83" s="408"/>
      <c r="AJ83" s="1211"/>
      <c r="AL83" s="1308"/>
      <c r="AM83" s="1309"/>
      <c r="AN83" s="1309"/>
      <c r="AO83" s="1309"/>
      <c r="AP83" s="1309"/>
      <c r="AQ83" s="1309"/>
      <c r="AR83" s="1309"/>
      <c r="AS83" s="1309"/>
      <c r="AT83" s="1309"/>
      <c r="AU83" s="1309"/>
      <c r="AV83" s="1310"/>
      <c r="AW83" s="1311"/>
      <c r="AX83" s="1311"/>
      <c r="AY83" s="1311"/>
      <c r="AZ83" s="1311"/>
      <c r="BA83" s="1311"/>
      <c r="BB83" s="1311"/>
      <c r="BC83" s="1311"/>
      <c r="BD83" s="483"/>
      <c r="BE83" s="483"/>
      <c r="BF83" s="483"/>
      <c r="BG83" s="483"/>
      <c r="BH83" s="483"/>
      <c r="BI83" s="483"/>
      <c r="BJ83" s="483"/>
      <c r="BK83" s="483"/>
      <c r="BL83" s="483"/>
      <c r="BM83" s="483"/>
      <c r="BN83" s="483"/>
      <c r="BO83" s="483"/>
      <c r="BP83" s="483"/>
      <c r="BQ83" s="483"/>
      <c r="BR83" s="1088"/>
      <c r="BT83" s="214"/>
      <c r="BU83" s="214"/>
      <c r="BV83" s="214"/>
      <c r="BW83" s="214"/>
      <c r="CD83" s="210"/>
      <c r="CK83" s="210"/>
      <c r="CN83" s="18"/>
      <c r="CO83" s="18"/>
      <c r="CP83" s="18"/>
      <c r="CQ83" s="18"/>
      <c r="CR83" s="210"/>
      <c r="CS83" s="18"/>
      <c r="CT83" s="18"/>
      <c r="CU83" s="18"/>
      <c r="CV83" s="18"/>
      <c r="CW83" s="18"/>
      <c r="CX83" s="18"/>
      <c r="CY83" s="213"/>
      <c r="CZ83" s="18"/>
      <c r="DA83" s="18"/>
      <c r="DB83" s="18"/>
      <c r="DC83" s="18"/>
      <c r="DD83" s="213"/>
      <c r="DE83" s="210"/>
      <c r="DF83" s="210"/>
      <c r="DG83" s="210"/>
      <c r="DH83" s="210"/>
      <c r="DI83" s="210"/>
      <c r="DJ83" s="210"/>
      <c r="DK83" s="210"/>
      <c r="DL83" s="210"/>
      <c r="DM83" s="210"/>
      <c r="DN83" s="210"/>
    </row>
    <row r="84" spans="2:118" ht="6" customHeight="1" x14ac:dyDescent="0.15">
      <c r="B84" s="1220"/>
      <c r="C84" s="1300"/>
      <c r="D84" s="1221"/>
      <c r="E84" s="1313" t="s">
        <v>86</v>
      </c>
      <c r="F84" s="1313"/>
      <c r="G84" s="1313"/>
      <c r="H84" s="1313"/>
      <c r="I84" s="1313"/>
      <c r="J84" s="1313"/>
      <c r="K84" s="1313"/>
      <c r="L84" s="1313"/>
      <c r="M84" s="407"/>
      <c r="N84" s="408"/>
      <c r="O84" s="408"/>
      <c r="P84" s="408"/>
      <c r="Q84" s="408"/>
      <c r="R84" s="408"/>
      <c r="S84" s="408"/>
      <c r="T84" s="1203" t="s">
        <v>8</v>
      </c>
      <c r="U84" s="1352" t="s">
        <v>116</v>
      </c>
      <c r="V84" s="1352"/>
      <c r="W84" s="1352"/>
      <c r="X84" s="1352"/>
      <c r="Y84" s="1352"/>
      <c r="Z84" s="1352"/>
      <c r="AA84" s="1352"/>
      <c r="AB84" s="1352"/>
      <c r="AC84" s="407"/>
      <c r="AD84" s="408"/>
      <c r="AE84" s="408"/>
      <c r="AF84" s="408"/>
      <c r="AG84" s="408"/>
      <c r="AH84" s="408"/>
      <c r="AI84" s="408"/>
      <c r="AJ84" s="1211" t="s">
        <v>8</v>
      </c>
      <c r="AL84" s="1325"/>
      <c r="AM84" s="1326"/>
      <c r="AN84" s="1326"/>
      <c r="AO84" s="1326"/>
      <c r="AP84" s="1326"/>
      <c r="AQ84" s="1326"/>
      <c r="AR84" s="1326"/>
      <c r="AS84" s="1326"/>
      <c r="AT84" s="1326"/>
      <c r="AU84" s="1326"/>
      <c r="AV84" s="1326"/>
      <c r="AW84" s="1331" t="s">
        <v>113</v>
      </c>
      <c r="AX84" s="1332"/>
      <c r="AY84" s="1337"/>
      <c r="AZ84" s="1337"/>
      <c r="BA84" s="1337"/>
      <c r="BB84" s="1339" t="s">
        <v>112</v>
      </c>
      <c r="BC84" s="1340"/>
      <c r="BD84" s="672"/>
      <c r="BE84" s="673"/>
      <c r="BF84" s="673"/>
      <c r="BG84" s="673"/>
      <c r="BH84" s="673"/>
      <c r="BI84" s="673"/>
      <c r="BJ84" s="673"/>
      <c r="BK84" s="673"/>
      <c r="BL84" s="673"/>
      <c r="BM84" s="673"/>
      <c r="BN84" s="673"/>
      <c r="BO84" s="673"/>
      <c r="BP84" s="673"/>
      <c r="BQ84" s="1315" t="s">
        <v>8</v>
      </c>
      <c r="BR84" s="1316"/>
      <c r="BT84" s="214"/>
      <c r="BU84" s="214"/>
      <c r="BV84" s="214"/>
      <c r="BW84" s="214"/>
      <c r="CD84" s="210"/>
      <c r="CK84" s="210"/>
      <c r="CN84" s="18"/>
      <c r="CO84" s="18"/>
      <c r="CP84" s="18"/>
      <c r="CQ84" s="18"/>
      <c r="CR84" s="210"/>
      <c r="CS84" s="18"/>
      <c r="CT84" s="18"/>
      <c r="CU84" s="18"/>
      <c r="CV84" s="18"/>
      <c r="CW84" s="18"/>
      <c r="CX84" s="18"/>
      <c r="CY84" s="213"/>
      <c r="CZ84" s="18"/>
      <c r="DA84" s="18"/>
      <c r="DB84" s="18"/>
      <c r="DC84" s="18"/>
      <c r="DD84" s="213"/>
      <c r="DE84" s="210"/>
      <c r="DF84" s="210"/>
      <c r="DG84" s="210"/>
      <c r="DH84" s="210"/>
      <c r="DI84" s="210"/>
      <c r="DJ84" s="210"/>
      <c r="DK84" s="210"/>
      <c r="DL84" s="210"/>
      <c r="DM84" s="210"/>
      <c r="DN84" s="210"/>
    </row>
    <row r="85" spans="2:118" ht="6" customHeight="1" x14ac:dyDescent="0.15">
      <c r="B85" s="1220"/>
      <c r="C85" s="1300"/>
      <c r="D85" s="1221"/>
      <c r="E85" s="1314"/>
      <c r="F85" s="1314"/>
      <c r="G85" s="1314"/>
      <c r="H85" s="1314"/>
      <c r="I85" s="1314"/>
      <c r="J85" s="1314"/>
      <c r="K85" s="1314"/>
      <c r="L85" s="1314"/>
      <c r="M85" s="407"/>
      <c r="N85" s="408"/>
      <c r="O85" s="408"/>
      <c r="P85" s="408"/>
      <c r="Q85" s="408"/>
      <c r="R85" s="408"/>
      <c r="S85" s="408"/>
      <c r="T85" s="1203"/>
      <c r="U85" s="1353"/>
      <c r="V85" s="1353"/>
      <c r="W85" s="1353"/>
      <c r="X85" s="1353"/>
      <c r="Y85" s="1353"/>
      <c r="Z85" s="1353"/>
      <c r="AA85" s="1353"/>
      <c r="AB85" s="1353"/>
      <c r="AC85" s="407"/>
      <c r="AD85" s="408"/>
      <c r="AE85" s="408"/>
      <c r="AF85" s="408"/>
      <c r="AG85" s="408"/>
      <c r="AH85" s="408"/>
      <c r="AI85" s="408"/>
      <c r="AJ85" s="1211"/>
      <c r="AL85" s="1327"/>
      <c r="AM85" s="1328"/>
      <c r="AN85" s="1328"/>
      <c r="AO85" s="1328"/>
      <c r="AP85" s="1328"/>
      <c r="AQ85" s="1328"/>
      <c r="AR85" s="1328"/>
      <c r="AS85" s="1328"/>
      <c r="AT85" s="1328"/>
      <c r="AU85" s="1328"/>
      <c r="AV85" s="1328"/>
      <c r="AW85" s="1333"/>
      <c r="AX85" s="1334"/>
      <c r="AY85" s="1338"/>
      <c r="AZ85" s="1338"/>
      <c r="BA85" s="1338"/>
      <c r="BB85" s="1341"/>
      <c r="BC85" s="1342"/>
      <c r="BD85" s="1345"/>
      <c r="BE85" s="1346"/>
      <c r="BF85" s="1346"/>
      <c r="BG85" s="1346"/>
      <c r="BH85" s="1346"/>
      <c r="BI85" s="1346"/>
      <c r="BJ85" s="1346"/>
      <c r="BK85" s="1346"/>
      <c r="BL85" s="1346"/>
      <c r="BM85" s="1346"/>
      <c r="BN85" s="1346"/>
      <c r="BO85" s="1346"/>
      <c r="BP85" s="1346"/>
      <c r="BQ85" s="1317"/>
      <c r="BR85" s="1318"/>
      <c r="BT85" s="214"/>
      <c r="BU85" s="214"/>
      <c r="BV85" s="214"/>
      <c r="BW85" s="214"/>
      <c r="CD85" s="210"/>
      <c r="CK85" s="210"/>
      <c r="CN85" s="18"/>
      <c r="CO85" s="18"/>
      <c r="CP85" s="18"/>
      <c r="CQ85" s="18"/>
      <c r="CR85" s="210"/>
      <c r="CS85" s="18"/>
      <c r="CT85" s="18"/>
      <c r="CU85" s="18"/>
      <c r="CV85" s="18"/>
      <c r="CW85" s="18"/>
      <c r="CX85" s="18"/>
      <c r="CY85" s="213"/>
      <c r="CZ85" s="18"/>
      <c r="DA85" s="18"/>
      <c r="DB85" s="18"/>
      <c r="DC85" s="18"/>
      <c r="DD85" s="213"/>
      <c r="DE85" s="210"/>
      <c r="DF85" s="210"/>
      <c r="DG85" s="210"/>
      <c r="DH85" s="210"/>
      <c r="DI85" s="210"/>
      <c r="DJ85" s="210"/>
      <c r="DK85" s="210"/>
      <c r="DL85" s="210"/>
      <c r="DM85" s="210"/>
      <c r="DN85" s="210"/>
    </row>
    <row r="86" spans="2:118" ht="6" customHeight="1" thickBot="1" x14ac:dyDescent="0.2">
      <c r="B86" s="1220"/>
      <c r="C86" s="1300"/>
      <c r="D86" s="1221"/>
      <c r="E86" s="1312" t="s">
        <v>88</v>
      </c>
      <c r="F86" s="1312"/>
      <c r="G86" s="1312"/>
      <c r="H86" s="1312"/>
      <c r="I86" s="1312"/>
      <c r="J86" s="1312"/>
      <c r="K86" s="1312"/>
      <c r="L86" s="1312"/>
      <c r="M86" s="407"/>
      <c r="N86" s="408"/>
      <c r="O86" s="408"/>
      <c r="P86" s="408"/>
      <c r="Q86" s="408"/>
      <c r="R86" s="408"/>
      <c r="S86" s="408"/>
      <c r="T86" s="1203"/>
      <c r="U86" s="1367" t="s">
        <v>134</v>
      </c>
      <c r="V86" s="1367"/>
      <c r="W86" s="1367"/>
      <c r="X86" s="1367"/>
      <c r="Y86" s="1367"/>
      <c r="Z86" s="1367"/>
      <c r="AA86" s="1367"/>
      <c r="AB86" s="1367"/>
      <c r="AC86" s="407"/>
      <c r="AD86" s="408"/>
      <c r="AE86" s="408"/>
      <c r="AF86" s="408"/>
      <c r="AG86" s="408"/>
      <c r="AH86" s="408"/>
      <c r="AI86" s="408"/>
      <c r="AJ86" s="1211"/>
      <c r="AL86" s="1329"/>
      <c r="AM86" s="1330"/>
      <c r="AN86" s="1330"/>
      <c r="AO86" s="1330"/>
      <c r="AP86" s="1330"/>
      <c r="AQ86" s="1330"/>
      <c r="AR86" s="1330"/>
      <c r="AS86" s="1330"/>
      <c r="AT86" s="1330"/>
      <c r="AU86" s="1330"/>
      <c r="AV86" s="1330"/>
      <c r="AW86" s="1335"/>
      <c r="AX86" s="1336"/>
      <c r="AY86" s="990"/>
      <c r="AZ86" s="990"/>
      <c r="BA86" s="990"/>
      <c r="BB86" s="1343"/>
      <c r="BC86" s="1344"/>
      <c r="BD86" s="1347"/>
      <c r="BE86" s="1348"/>
      <c r="BF86" s="1348"/>
      <c r="BG86" s="1348"/>
      <c r="BH86" s="1348"/>
      <c r="BI86" s="1348"/>
      <c r="BJ86" s="1348"/>
      <c r="BK86" s="1348"/>
      <c r="BL86" s="1348"/>
      <c r="BM86" s="1348"/>
      <c r="BN86" s="1348"/>
      <c r="BO86" s="1348"/>
      <c r="BP86" s="1348"/>
      <c r="BQ86" s="1319"/>
      <c r="BR86" s="1320"/>
      <c r="BT86" s="214"/>
      <c r="BU86" s="214"/>
      <c r="BV86" s="214"/>
      <c r="BW86" s="214"/>
      <c r="CD86" s="210"/>
      <c r="CK86" s="210"/>
      <c r="CN86" s="18"/>
      <c r="CO86" s="18"/>
      <c r="CP86" s="18"/>
      <c r="CQ86" s="18"/>
      <c r="CR86" s="210"/>
      <c r="CS86" s="18"/>
      <c r="CT86" s="18"/>
      <c r="CU86" s="18"/>
      <c r="CV86" s="18"/>
      <c r="CW86" s="18"/>
      <c r="CX86" s="18"/>
      <c r="CY86" s="213"/>
      <c r="CZ86" s="18"/>
      <c r="DA86" s="18"/>
      <c r="DB86" s="18"/>
      <c r="DC86" s="18"/>
      <c r="DD86" s="213"/>
      <c r="DE86" s="210"/>
      <c r="DF86" s="210"/>
      <c r="DG86" s="210"/>
      <c r="DH86" s="210"/>
      <c r="DI86" s="210"/>
      <c r="DJ86" s="210"/>
      <c r="DK86" s="210"/>
      <c r="DL86" s="210"/>
      <c r="DM86" s="210"/>
      <c r="DN86" s="210"/>
    </row>
    <row r="87" spans="2:118" ht="6" customHeight="1" x14ac:dyDescent="0.15">
      <c r="B87" s="1220"/>
      <c r="C87" s="1300"/>
      <c r="D87" s="1221"/>
      <c r="E87" s="1313" t="s">
        <v>117</v>
      </c>
      <c r="F87" s="1313"/>
      <c r="G87" s="1313"/>
      <c r="H87" s="1313"/>
      <c r="I87" s="1313"/>
      <c r="J87" s="1313"/>
      <c r="K87" s="1313"/>
      <c r="L87" s="1313"/>
      <c r="M87" s="407"/>
      <c r="N87" s="408"/>
      <c r="O87" s="408"/>
      <c r="P87" s="408"/>
      <c r="Q87" s="408"/>
      <c r="R87" s="408"/>
      <c r="S87" s="408"/>
      <c r="T87" s="1203" t="s">
        <v>8</v>
      </c>
      <c r="U87" s="1352" t="s">
        <v>119</v>
      </c>
      <c r="V87" s="1352"/>
      <c r="W87" s="1352"/>
      <c r="X87" s="1352"/>
      <c r="Y87" s="1352"/>
      <c r="Z87" s="1352"/>
      <c r="AA87" s="1352"/>
      <c r="AB87" s="1352"/>
      <c r="AC87" s="407"/>
      <c r="AD87" s="408"/>
      <c r="AE87" s="408"/>
      <c r="AF87" s="408"/>
      <c r="AG87" s="408"/>
      <c r="AH87" s="408"/>
      <c r="AI87" s="408"/>
      <c r="AJ87" s="1211" t="s">
        <v>8</v>
      </c>
      <c r="AL87" s="1354" t="s">
        <v>243</v>
      </c>
      <c r="AM87" s="1355"/>
      <c r="AN87" s="1355"/>
      <c r="AO87" s="1355"/>
      <c r="AP87" s="1355"/>
      <c r="AQ87" s="1355"/>
      <c r="AR87" s="1355"/>
      <c r="AS87" s="1355"/>
      <c r="AT87" s="1355"/>
      <c r="AU87" s="1355"/>
      <c r="AV87" s="1355"/>
      <c r="AW87" s="1355"/>
      <c r="AX87" s="1355"/>
      <c r="AY87" s="1355"/>
      <c r="AZ87" s="1355"/>
      <c r="BA87" s="1355"/>
      <c r="BB87" s="1355"/>
      <c r="BC87" s="1356"/>
      <c r="BD87" s="1355" t="s">
        <v>244</v>
      </c>
      <c r="BE87" s="1355"/>
      <c r="BF87" s="1355"/>
      <c r="BG87" s="1355"/>
      <c r="BH87" s="1355"/>
      <c r="BI87" s="1355"/>
      <c r="BJ87" s="1355"/>
      <c r="BK87" s="1355"/>
      <c r="BL87" s="1355"/>
      <c r="BM87" s="1355"/>
      <c r="BN87" s="1355"/>
      <c r="BO87" s="1355"/>
      <c r="BP87" s="1355"/>
      <c r="BQ87" s="1355"/>
      <c r="BR87" s="1363"/>
      <c r="BT87" s="214"/>
      <c r="BU87" s="214"/>
      <c r="BV87" s="214"/>
      <c r="BW87" s="214"/>
      <c r="CD87" s="210"/>
      <c r="CK87" s="210"/>
      <c r="CN87" s="18"/>
      <c r="CO87" s="18"/>
      <c r="CP87" s="18"/>
      <c r="CQ87" s="18"/>
      <c r="CR87" s="210"/>
      <c r="CS87" s="18"/>
      <c r="CT87" s="18"/>
      <c r="CU87" s="18"/>
      <c r="CV87" s="18"/>
      <c r="CW87" s="18"/>
      <c r="CX87" s="18"/>
      <c r="CY87" s="213"/>
      <c r="CZ87" s="18"/>
      <c r="DA87" s="18"/>
      <c r="DB87" s="18"/>
      <c r="DC87" s="18"/>
      <c r="DD87" s="213"/>
      <c r="DE87" s="210"/>
      <c r="DF87" s="210"/>
      <c r="DG87" s="210"/>
      <c r="DH87" s="210"/>
      <c r="DI87" s="210"/>
      <c r="DJ87" s="210"/>
      <c r="DK87" s="210"/>
      <c r="DL87" s="210"/>
      <c r="DM87" s="210"/>
      <c r="DN87" s="210"/>
    </row>
    <row r="88" spans="2:118" ht="6" customHeight="1" x14ac:dyDescent="0.15">
      <c r="B88" s="1220"/>
      <c r="C88" s="1300"/>
      <c r="D88" s="1221"/>
      <c r="E88" s="1314"/>
      <c r="F88" s="1314"/>
      <c r="G88" s="1314"/>
      <c r="H88" s="1314"/>
      <c r="I88" s="1314"/>
      <c r="J88" s="1314"/>
      <c r="K88" s="1314"/>
      <c r="L88" s="1314"/>
      <c r="M88" s="407"/>
      <c r="N88" s="408"/>
      <c r="O88" s="408"/>
      <c r="P88" s="408"/>
      <c r="Q88" s="408"/>
      <c r="R88" s="408"/>
      <c r="S88" s="408"/>
      <c r="T88" s="1203"/>
      <c r="U88" s="1353"/>
      <c r="V88" s="1353"/>
      <c r="W88" s="1353"/>
      <c r="X88" s="1353"/>
      <c r="Y88" s="1353"/>
      <c r="Z88" s="1353"/>
      <c r="AA88" s="1353"/>
      <c r="AB88" s="1353"/>
      <c r="AC88" s="407"/>
      <c r="AD88" s="408"/>
      <c r="AE88" s="408"/>
      <c r="AF88" s="408"/>
      <c r="AG88" s="408"/>
      <c r="AH88" s="408"/>
      <c r="AI88" s="408"/>
      <c r="AJ88" s="1211"/>
      <c r="AL88" s="1357"/>
      <c r="AM88" s="1358"/>
      <c r="AN88" s="1358"/>
      <c r="AO88" s="1358"/>
      <c r="AP88" s="1358"/>
      <c r="AQ88" s="1358"/>
      <c r="AR88" s="1358"/>
      <c r="AS88" s="1358"/>
      <c r="AT88" s="1358"/>
      <c r="AU88" s="1358"/>
      <c r="AV88" s="1358"/>
      <c r="AW88" s="1358"/>
      <c r="AX88" s="1358"/>
      <c r="AY88" s="1358"/>
      <c r="AZ88" s="1358"/>
      <c r="BA88" s="1358"/>
      <c r="BB88" s="1358"/>
      <c r="BC88" s="1359"/>
      <c r="BD88" s="1358"/>
      <c r="BE88" s="1358"/>
      <c r="BF88" s="1358"/>
      <c r="BG88" s="1358"/>
      <c r="BH88" s="1358"/>
      <c r="BI88" s="1358"/>
      <c r="BJ88" s="1358"/>
      <c r="BK88" s="1358"/>
      <c r="BL88" s="1358"/>
      <c r="BM88" s="1358"/>
      <c r="BN88" s="1358"/>
      <c r="BO88" s="1358"/>
      <c r="BP88" s="1358"/>
      <c r="BQ88" s="1358"/>
      <c r="BR88" s="1364"/>
      <c r="BT88" s="214"/>
      <c r="BU88" s="214"/>
      <c r="BV88" s="214"/>
      <c r="BW88" s="214"/>
      <c r="CD88" s="210"/>
      <c r="CK88" s="210"/>
      <c r="CN88" s="18"/>
      <c r="CO88" s="18"/>
      <c r="CP88" s="18"/>
      <c r="CQ88" s="18"/>
      <c r="CR88" s="210"/>
      <c r="CS88" s="18"/>
      <c r="CT88" s="18"/>
      <c r="CU88" s="18"/>
      <c r="CV88" s="18"/>
      <c r="CW88" s="18"/>
      <c r="CX88" s="18"/>
      <c r="CY88" s="213"/>
      <c r="CZ88" s="18"/>
      <c r="DA88" s="18"/>
      <c r="DB88" s="18"/>
      <c r="DC88" s="18"/>
      <c r="DD88" s="213"/>
      <c r="DE88" s="210"/>
      <c r="DF88" s="210"/>
      <c r="DG88" s="210"/>
      <c r="DH88" s="210"/>
      <c r="DI88" s="210"/>
      <c r="DJ88" s="210"/>
      <c r="DK88" s="210"/>
      <c r="DL88" s="210"/>
      <c r="DM88" s="210"/>
      <c r="DN88" s="210"/>
    </row>
    <row r="89" spans="2:118" ht="6" customHeight="1" x14ac:dyDescent="0.15">
      <c r="B89" s="1220"/>
      <c r="C89" s="1300"/>
      <c r="D89" s="1221"/>
      <c r="E89" s="1312" t="s">
        <v>118</v>
      </c>
      <c r="F89" s="1312"/>
      <c r="G89" s="1312"/>
      <c r="H89" s="1312"/>
      <c r="I89" s="1312"/>
      <c r="J89" s="1312"/>
      <c r="K89" s="1312"/>
      <c r="L89" s="1312"/>
      <c r="M89" s="407"/>
      <c r="N89" s="408"/>
      <c r="O89" s="408"/>
      <c r="P89" s="408"/>
      <c r="Q89" s="408"/>
      <c r="R89" s="408"/>
      <c r="S89" s="408"/>
      <c r="T89" s="1203"/>
      <c r="U89" s="1312" t="s">
        <v>120</v>
      </c>
      <c r="V89" s="1312"/>
      <c r="W89" s="1312"/>
      <c r="X89" s="1312"/>
      <c r="Y89" s="1312"/>
      <c r="Z89" s="1312"/>
      <c r="AA89" s="1312"/>
      <c r="AB89" s="1312"/>
      <c r="AC89" s="407"/>
      <c r="AD89" s="408"/>
      <c r="AE89" s="408"/>
      <c r="AF89" s="408"/>
      <c r="AG89" s="408"/>
      <c r="AH89" s="408"/>
      <c r="AI89" s="408"/>
      <c r="AJ89" s="1211"/>
      <c r="AL89" s="1360"/>
      <c r="AM89" s="1361"/>
      <c r="AN89" s="1361"/>
      <c r="AO89" s="1361"/>
      <c r="AP89" s="1361"/>
      <c r="AQ89" s="1361"/>
      <c r="AR89" s="1361"/>
      <c r="AS89" s="1361"/>
      <c r="AT89" s="1361"/>
      <c r="AU89" s="1361"/>
      <c r="AV89" s="1361"/>
      <c r="AW89" s="1361"/>
      <c r="AX89" s="1361"/>
      <c r="AY89" s="1361"/>
      <c r="AZ89" s="1361"/>
      <c r="BA89" s="1361"/>
      <c r="BB89" s="1361"/>
      <c r="BC89" s="1362"/>
      <c r="BD89" s="1361"/>
      <c r="BE89" s="1361"/>
      <c r="BF89" s="1361"/>
      <c r="BG89" s="1361"/>
      <c r="BH89" s="1361"/>
      <c r="BI89" s="1361"/>
      <c r="BJ89" s="1361"/>
      <c r="BK89" s="1361"/>
      <c r="BL89" s="1361"/>
      <c r="BM89" s="1361"/>
      <c r="BN89" s="1361"/>
      <c r="BO89" s="1361"/>
      <c r="BP89" s="1361"/>
      <c r="BQ89" s="1361"/>
      <c r="BR89" s="1365"/>
      <c r="BT89" s="214"/>
      <c r="BU89" s="214"/>
      <c r="BV89" s="214"/>
      <c r="BW89" s="214"/>
      <c r="CD89" s="210"/>
      <c r="CK89" s="210"/>
      <c r="CN89" s="18"/>
      <c r="CO89" s="18"/>
      <c r="CP89" s="18"/>
      <c r="CQ89" s="18"/>
      <c r="CR89" s="210"/>
      <c r="CS89" s="18"/>
      <c r="CT89" s="18"/>
      <c r="CU89" s="18"/>
      <c r="CV89" s="18"/>
      <c r="CW89" s="18"/>
      <c r="CX89" s="18"/>
      <c r="CY89" s="213"/>
      <c r="CZ89" s="18"/>
      <c r="DA89" s="18"/>
      <c r="DB89" s="18"/>
      <c r="DC89" s="18"/>
      <c r="DD89" s="213"/>
      <c r="DE89" s="210"/>
      <c r="DF89" s="210"/>
      <c r="DG89" s="210"/>
      <c r="DH89" s="210"/>
      <c r="DI89" s="210"/>
      <c r="DJ89" s="210"/>
      <c r="DK89" s="210"/>
      <c r="DL89" s="210"/>
      <c r="DM89" s="210"/>
      <c r="DN89" s="210"/>
    </row>
    <row r="90" spans="2:118" ht="6" customHeight="1" x14ac:dyDescent="0.15">
      <c r="B90" s="1220"/>
      <c r="C90" s="1300"/>
      <c r="D90" s="1221"/>
      <c r="E90" s="1313" t="s">
        <v>121</v>
      </c>
      <c r="F90" s="1313"/>
      <c r="G90" s="1313"/>
      <c r="H90" s="1313"/>
      <c r="I90" s="1313"/>
      <c r="J90" s="1313"/>
      <c r="K90" s="1313"/>
      <c r="L90" s="1313"/>
      <c r="M90" s="407"/>
      <c r="N90" s="408"/>
      <c r="O90" s="408"/>
      <c r="P90" s="408"/>
      <c r="Q90" s="408"/>
      <c r="R90" s="408"/>
      <c r="S90" s="408"/>
      <c r="T90" s="1203" t="s">
        <v>8</v>
      </c>
      <c r="U90" s="1349"/>
      <c r="V90" s="1349"/>
      <c r="W90" s="1349"/>
      <c r="X90" s="1349"/>
      <c r="Y90" s="1349"/>
      <c r="Z90" s="1349"/>
      <c r="AA90" s="1349"/>
      <c r="AB90" s="1349"/>
      <c r="AC90" s="407"/>
      <c r="AD90" s="408"/>
      <c r="AE90" s="408"/>
      <c r="AF90" s="408"/>
      <c r="AG90" s="408"/>
      <c r="AH90" s="408"/>
      <c r="AI90" s="408"/>
      <c r="AJ90" s="1211" t="s">
        <v>8</v>
      </c>
      <c r="AL90" s="1061"/>
      <c r="AM90" s="1062"/>
      <c r="AN90" s="1062"/>
      <c r="AO90" s="1062"/>
      <c r="AP90" s="1062"/>
      <c r="AQ90" s="1062"/>
      <c r="AR90" s="1062"/>
      <c r="AS90" s="1062"/>
      <c r="AT90" s="1062"/>
      <c r="AU90" s="1062"/>
      <c r="AV90" s="1062"/>
      <c r="AW90" s="1062"/>
      <c r="AX90" s="1062"/>
      <c r="AY90" s="1062"/>
      <c r="AZ90" s="1062"/>
      <c r="BA90" s="1062"/>
      <c r="BB90" s="1062"/>
      <c r="BC90" s="1062"/>
      <c r="BD90" s="1062"/>
      <c r="BE90" s="1062"/>
      <c r="BF90" s="1062"/>
      <c r="BG90" s="1062"/>
      <c r="BH90" s="1062"/>
      <c r="BI90" s="1062"/>
      <c r="BJ90" s="1062"/>
      <c r="BK90" s="1062"/>
      <c r="BL90" s="1062"/>
      <c r="BM90" s="1062"/>
      <c r="BN90" s="1062"/>
      <c r="BO90" s="1062"/>
      <c r="BP90" s="1062"/>
      <c r="BQ90" s="1062"/>
      <c r="BR90" s="1351"/>
      <c r="BT90" s="214"/>
      <c r="BU90" s="214"/>
      <c r="BV90" s="214"/>
      <c r="BW90" s="214"/>
      <c r="CD90" s="210"/>
      <c r="CK90" s="210"/>
      <c r="CN90" s="18"/>
      <c r="CO90" s="18"/>
      <c r="CP90" s="18"/>
      <c r="CQ90" s="18"/>
      <c r="CR90" s="210"/>
      <c r="CS90" s="18"/>
      <c r="CT90" s="18"/>
      <c r="CU90" s="18"/>
      <c r="CV90" s="18"/>
      <c r="CW90" s="18"/>
      <c r="CX90" s="18"/>
      <c r="CY90" s="213"/>
      <c r="CZ90" s="18"/>
      <c r="DA90" s="18"/>
      <c r="DB90" s="18"/>
      <c r="DC90" s="18"/>
      <c r="DD90" s="213"/>
      <c r="DE90" s="210"/>
      <c r="DF90" s="210"/>
      <c r="DG90" s="210"/>
      <c r="DH90" s="210"/>
      <c r="DI90" s="210"/>
      <c r="DJ90" s="210"/>
      <c r="DK90" s="210"/>
      <c r="DL90" s="210"/>
      <c r="DM90" s="210"/>
      <c r="DN90" s="210"/>
    </row>
    <row r="91" spans="2:118" ht="6" customHeight="1" x14ac:dyDescent="0.15">
      <c r="B91" s="1220"/>
      <c r="C91" s="1300"/>
      <c r="D91" s="1221"/>
      <c r="E91" s="1314"/>
      <c r="F91" s="1314"/>
      <c r="G91" s="1314"/>
      <c r="H91" s="1314"/>
      <c r="I91" s="1314"/>
      <c r="J91" s="1314"/>
      <c r="K91" s="1314"/>
      <c r="L91" s="1314"/>
      <c r="M91" s="407"/>
      <c r="N91" s="408"/>
      <c r="O91" s="408"/>
      <c r="P91" s="408"/>
      <c r="Q91" s="408"/>
      <c r="R91" s="408"/>
      <c r="S91" s="408"/>
      <c r="T91" s="1203"/>
      <c r="U91" s="1350"/>
      <c r="V91" s="1350"/>
      <c r="W91" s="1350"/>
      <c r="X91" s="1350"/>
      <c r="Y91" s="1350"/>
      <c r="Z91" s="1350"/>
      <c r="AA91" s="1350"/>
      <c r="AB91" s="1350"/>
      <c r="AC91" s="407"/>
      <c r="AD91" s="408"/>
      <c r="AE91" s="408"/>
      <c r="AF91" s="408"/>
      <c r="AG91" s="408"/>
      <c r="AH91" s="408"/>
      <c r="AI91" s="408"/>
      <c r="AJ91" s="1211"/>
      <c r="AL91" s="1061"/>
      <c r="AM91" s="1062"/>
      <c r="AN91" s="1062"/>
      <c r="AO91" s="1062"/>
      <c r="AP91" s="1062"/>
      <c r="AQ91" s="1062"/>
      <c r="AR91" s="1062"/>
      <c r="AS91" s="1062"/>
      <c r="AT91" s="1062"/>
      <c r="AU91" s="1062"/>
      <c r="AV91" s="1062"/>
      <c r="AW91" s="1062"/>
      <c r="AX91" s="1062"/>
      <c r="AY91" s="1062"/>
      <c r="AZ91" s="1062"/>
      <c r="BA91" s="1062"/>
      <c r="BB91" s="1062"/>
      <c r="BC91" s="1062"/>
      <c r="BD91" s="1062"/>
      <c r="BE91" s="1062"/>
      <c r="BF91" s="1062"/>
      <c r="BG91" s="1062"/>
      <c r="BH91" s="1062"/>
      <c r="BI91" s="1062"/>
      <c r="BJ91" s="1062"/>
      <c r="BK91" s="1062"/>
      <c r="BL91" s="1062"/>
      <c r="BM91" s="1062"/>
      <c r="BN91" s="1062"/>
      <c r="BO91" s="1062"/>
      <c r="BP91" s="1062"/>
      <c r="BQ91" s="1062"/>
      <c r="BR91" s="1351"/>
      <c r="BT91" s="214"/>
      <c r="BU91" s="214"/>
      <c r="BV91" s="214"/>
      <c r="BW91" s="214"/>
      <c r="CD91" s="210"/>
      <c r="CK91" s="210"/>
      <c r="CN91" s="18"/>
      <c r="CO91" s="18"/>
      <c r="CP91" s="18"/>
      <c r="CQ91" s="18"/>
      <c r="CR91" s="210"/>
      <c r="CS91" s="18"/>
      <c r="CT91" s="18"/>
      <c r="CU91" s="18"/>
      <c r="CV91" s="18"/>
      <c r="CW91" s="18"/>
      <c r="CX91" s="18"/>
      <c r="CY91" s="213"/>
      <c r="CZ91" s="18"/>
      <c r="DA91" s="18"/>
      <c r="DB91" s="18"/>
      <c r="DC91" s="18"/>
      <c r="DD91" s="213"/>
      <c r="DE91" s="210"/>
      <c r="DF91" s="210"/>
      <c r="DG91" s="210"/>
      <c r="DH91" s="210"/>
      <c r="DI91" s="210"/>
      <c r="DJ91" s="210"/>
      <c r="DK91" s="210"/>
      <c r="DL91" s="210"/>
      <c r="DM91" s="210"/>
      <c r="DN91" s="210"/>
    </row>
    <row r="92" spans="2:118" ht="6" customHeight="1" x14ac:dyDescent="0.15">
      <c r="B92" s="1220"/>
      <c r="C92" s="1300"/>
      <c r="D92" s="1221"/>
      <c r="E92" s="1312" t="s">
        <v>122</v>
      </c>
      <c r="F92" s="1312"/>
      <c r="G92" s="1312"/>
      <c r="H92" s="1312"/>
      <c r="I92" s="1312"/>
      <c r="J92" s="1312"/>
      <c r="K92" s="1312"/>
      <c r="L92" s="1312"/>
      <c r="M92" s="407"/>
      <c r="N92" s="408"/>
      <c r="O92" s="408"/>
      <c r="P92" s="408"/>
      <c r="Q92" s="408"/>
      <c r="R92" s="408"/>
      <c r="S92" s="408"/>
      <c r="T92" s="1203"/>
      <c r="U92" s="1312"/>
      <c r="V92" s="1312"/>
      <c r="W92" s="1312"/>
      <c r="X92" s="1312"/>
      <c r="Y92" s="1312"/>
      <c r="Z92" s="1312"/>
      <c r="AA92" s="1312"/>
      <c r="AB92" s="1312"/>
      <c r="AC92" s="407"/>
      <c r="AD92" s="408"/>
      <c r="AE92" s="408"/>
      <c r="AF92" s="408"/>
      <c r="AG92" s="408"/>
      <c r="AH92" s="408"/>
      <c r="AI92" s="408"/>
      <c r="AJ92" s="1211"/>
      <c r="AL92" s="1061"/>
      <c r="AM92" s="1062"/>
      <c r="AN92" s="1062"/>
      <c r="AO92" s="1062"/>
      <c r="AP92" s="1062"/>
      <c r="AQ92" s="1062"/>
      <c r="AR92" s="1062"/>
      <c r="AS92" s="1062"/>
      <c r="AT92" s="1062"/>
      <c r="AU92" s="1062"/>
      <c r="AV92" s="1062"/>
      <c r="AW92" s="1062"/>
      <c r="AX92" s="1062"/>
      <c r="AY92" s="1062"/>
      <c r="AZ92" s="1062"/>
      <c r="BA92" s="1062"/>
      <c r="BB92" s="1062"/>
      <c r="BC92" s="1062"/>
      <c r="BD92" s="1062"/>
      <c r="BE92" s="1062"/>
      <c r="BF92" s="1062"/>
      <c r="BG92" s="1062"/>
      <c r="BH92" s="1062"/>
      <c r="BI92" s="1062"/>
      <c r="BJ92" s="1062"/>
      <c r="BK92" s="1062"/>
      <c r="BL92" s="1062"/>
      <c r="BM92" s="1062"/>
      <c r="BN92" s="1062"/>
      <c r="BO92" s="1062"/>
      <c r="BP92" s="1062"/>
      <c r="BQ92" s="1062"/>
      <c r="BR92" s="1351"/>
      <c r="BT92" s="214"/>
      <c r="BU92" s="214"/>
      <c r="BV92" s="214"/>
      <c r="BW92" s="214"/>
      <c r="CD92" s="210"/>
      <c r="CK92" s="210"/>
      <c r="CN92" s="18"/>
      <c r="CO92" s="18"/>
      <c r="CP92" s="18"/>
      <c r="CQ92" s="18"/>
      <c r="CR92" s="210"/>
      <c r="CS92" s="18"/>
      <c r="CT92" s="18"/>
      <c r="CU92" s="18"/>
      <c r="CV92" s="18"/>
      <c r="CW92" s="18"/>
      <c r="CX92" s="18"/>
      <c r="CY92" s="213"/>
      <c r="CZ92" s="18"/>
      <c r="DA92" s="18"/>
      <c r="DB92" s="18"/>
      <c r="DC92" s="18"/>
      <c r="DD92" s="213"/>
      <c r="DE92" s="210"/>
      <c r="DF92" s="210"/>
      <c r="DG92" s="210"/>
      <c r="DH92" s="210"/>
      <c r="DI92" s="210"/>
      <c r="DJ92" s="210"/>
      <c r="DK92" s="210"/>
      <c r="DL92" s="210"/>
      <c r="DM92" s="210"/>
      <c r="DN92" s="210"/>
    </row>
    <row r="93" spans="2:118" ht="6" customHeight="1" x14ac:dyDescent="0.15">
      <c r="B93" s="1220"/>
      <c r="C93" s="1300"/>
      <c r="D93" s="1221"/>
      <c r="E93" s="1313" t="s">
        <v>123</v>
      </c>
      <c r="F93" s="1313"/>
      <c r="G93" s="1313"/>
      <c r="H93" s="1313"/>
      <c r="I93" s="1313"/>
      <c r="J93" s="1313"/>
      <c r="K93" s="1313"/>
      <c r="L93" s="1313"/>
      <c r="M93" s="407"/>
      <c r="N93" s="408"/>
      <c r="O93" s="408"/>
      <c r="P93" s="408"/>
      <c r="Q93" s="408"/>
      <c r="R93" s="408"/>
      <c r="S93" s="408"/>
      <c r="T93" s="1203" t="s">
        <v>8</v>
      </c>
      <c r="U93" s="1349"/>
      <c r="V93" s="1349"/>
      <c r="W93" s="1349"/>
      <c r="X93" s="1349"/>
      <c r="Y93" s="1349"/>
      <c r="Z93" s="1349"/>
      <c r="AA93" s="1349"/>
      <c r="AB93" s="1349"/>
      <c r="AC93" s="407"/>
      <c r="AD93" s="408"/>
      <c r="AE93" s="408"/>
      <c r="AF93" s="408"/>
      <c r="AG93" s="408"/>
      <c r="AH93" s="408"/>
      <c r="AI93" s="408"/>
      <c r="AJ93" s="1211" t="s">
        <v>8</v>
      </c>
      <c r="AL93" s="1302" t="s">
        <v>355</v>
      </c>
      <c r="AM93" s="1303"/>
      <c r="AN93" s="1303"/>
      <c r="AO93" s="1303"/>
      <c r="AP93" s="1303"/>
      <c r="AQ93" s="1303"/>
      <c r="AR93" s="1303"/>
      <c r="AS93" s="1303"/>
      <c r="AT93" s="1303"/>
      <c r="AU93" s="1303"/>
      <c r="AV93" s="1304"/>
      <c r="AW93" s="1311" t="s">
        <v>108</v>
      </c>
      <c r="AX93" s="1311"/>
      <c r="AY93" s="1311"/>
      <c r="AZ93" s="1311"/>
      <c r="BA93" s="1311"/>
      <c r="BB93" s="1311"/>
      <c r="BC93" s="1311"/>
      <c r="BD93" s="483" t="s">
        <v>109</v>
      </c>
      <c r="BE93" s="483"/>
      <c r="BF93" s="483"/>
      <c r="BG93" s="483"/>
      <c r="BH93" s="483"/>
      <c r="BI93" s="483"/>
      <c r="BJ93" s="483"/>
      <c r="BK93" s="483"/>
      <c r="BL93" s="483"/>
      <c r="BM93" s="483"/>
      <c r="BN93" s="483"/>
      <c r="BO93" s="483"/>
      <c r="BP93" s="483"/>
      <c r="BQ93" s="483"/>
      <c r="BR93" s="1088"/>
      <c r="BT93" s="214"/>
      <c r="BU93" s="214"/>
      <c r="BV93" s="214"/>
      <c r="BW93" s="214"/>
      <c r="CD93" s="210"/>
      <c r="CK93" s="210"/>
      <c r="CN93" s="18"/>
      <c r="CO93" s="18"/>
      <c r="CP93" s="18"/>
      <c r="CQ93" s="18"/>
      <c r="CR93" s="210"/>
      <c r="CS93" s="18"/>
      <c r="CT93" s="18"/>
      <c r="CU93" s="18"/>
      <c r="CV93" s="18"/>
      <c r="CW93" s="18"/>
      <c r="CX93" s="18"/>
      <c r="CY93" s="213"/>
      <c r="CZ93" s="18"/>
      <c r="DA93" s="18"/>
      <c r="DB93" s="18"/>
      <c r="DC93" s="18"/>
      <c r="DD93" s="213"/>
      <c r="DE93" s="210"/>
      <c r="DF93" s="210"/>
      <c r="DG93" s="210"/>
      <c r="DH93" s="210"/>
      <c r="DI93" s="210"/>
      <c r="DJ93" s="210"/>
      <c r="DK93" s="210"/>
      <c r="DL93" s="210"/>
      <c r="DM93" s="210"/>
      <c r="DN93" s="210"/>
    </row>
    <row r="94" spans="2:118" ht="6" customHeight="1" x14ac:dyDescent="0.15">
      <c r="B94" s="1220"/>
      <c r="C94" s="1300"/>
      <c r="D94" s="1221"/>
      <c r="E94" s="1314"/>
      <c r="F94" s="1314"/>
      <c r="G94" s="1314"/>
      <c r="H94" s="1314"/>
      <c r="I94" s="1314"/>
      <c r="J94" s="1314"/>
      <c r="K94" s="1314"/>
      <c r="L94" s="1314"/>
      <c r="M94" s="407"/>
      <c r="N94" s="408"/>
      <c r="O94" s="408"/>
      <c r="P94" s="408"/>
      <c r="Q94" s="408"/>
      <c r="R94" s="408"/>
      <c r="S94" s="408"/>
      <c r="T94" s="1203"/>
      <c r="U94" s="1350"/>
      <c r="V94" s="1350"/>
      <c r="W94" s="1350"/>
      <c r="X94" s="1350"/>
      <c r="Y94" s="1350"/>
      <c r="Z94" s="1350"/>
      <c r="AA94" s="1350"/>
      <c r="AB94" s="1350"/>
      <c r="AC94" s="407"/>
      <c r="AD94" s="408"/>
      <c r="AE94" s="408"/>
      <c r="AF94" s="408"/>
      <c r="AG94" s="408"/>
      <c r="AH94" s="408"/>
      <c r="AI94" s="408"/>
      <c r="AJ94" s="1211"/>
      <c r="AL94" s="1305"/>
      <c r="AM94" s="1306"/>
      <c r="AN94" s="1306"/>
      <c r="AO94" s="1306"/>
      <c r="AP94" s="1306"/>
      <c r="AQ94" s="1306"/>
      <c r="AR94" s="1306"/>
      <c r="AS94" s="1306"/>
      <c r="AT94" s="1306"/>
      <c r="AU94" s="1306"/>
      <c r="AV94" s="1307"/>
      <c r="AW94" s="1311"/>
      <c r="AX94" s="1311"/>
      <c r="AY94" s="1311"/>
      <c r="AZ94" s="1311"/>
      <c r="BA94" s="1311"/>
      <c r="BB94" s="1311"/>
      <c r="BC94" s="1311"/>
      <c r="BD94" s="483"/>
      <c r="BE94" s="483"/>
      <c r="BF94" s="483"/>
      <c r="BG94" s="483"/>
      <c r="BH94" s="483"/>
      <c r="BI94" s="483"/>
      <c r="BJ94" s="483"/>
      <c r="BK94" s="483"/>
      <c r="BL94" s="483"/>
      <c r="BM94" s="483"/>
      <c r="BN94" s="483"/>
      <c r="BO94" s="483"/>
      <c r="BP94" s="483"/>
      <c r="BQ94" s="483"/>
      <c r="BR94" s="1088"/>
      <c r="BT94" s="214"/>
      <c r="BU94" s="214"/>
      <c r="BV94" s="214"/>
      <c r="BW94" s="214"/>
      <c r="CD94" s="210"/>
      <c r="CK94" s="210"/>
      <c r="CN94" s="18"/>
      <c r="CO94" s="18"/>
      <c r="CP94" s="18"/>
      <c r="CQ94" s="18"/>
      <c r="CR94" s="210"/>
      <c r="CS94" s="18"/>
      <c r="CT94" s="18"/>
      <c r="CU94" s="18"/>
      <c r="CV94" s="18"/>
      <c r="CW94" s="18"/>
      <c r="CX94" s="18"/>
      <c r="CY94" s="213"/>
      <c r="CZ94" s="18"/>
      <c r="DA94" s="18"/>
      <c r="DB94" s="18"/>
      <c r="DC94" s="18"/>
      <c r="DD94" s="213"/>
      <c r="DE94" s="210"/>
      <c r="DF94" s="210"/>
      <c r="DG94" s="210"/>
      <c r="DH94" s="210"/>
      <c r="DI94" s="210"/>
      <c r="DJ94" s="210"/>
      <c r="DK94" s="210"/>
      <c r="DL94" s="210"/>
      <c r="DM94" s="210"/>
      <c r="DN94" s="210"/>
    </row>
    <row r="95" spans="2:118" ht="6" customHeight="1" x14ac:dyDescent="0.15">
      <c r="B95" s="1220"/>
      <c r="C95" s="1300"/>
      <c r="D95" s="1221"/>
      <c r="E95" s="1312" t="s">
        <v>124</v>
      </c>
      <c r="F95" s="1312"/>
      <c r="G95" s="1312"/>
      <c r="H95" s="1312"/>
      <c r="I95" s="1312"/>
      <c r="J95" s="1312"/>
      <c r="K95" s="1312"/>
      <c r="L95" s="1312"/>
      <c r="M95" s="407"/>
      <c r="N95" s="408"/>
      <c r="O95" s="408"/>
      <c r="P95" s="408"/>
      <c r="Q95" s="408"/>
      <c r="R95" s="408"/>
      <c r="S95" s="408"/>
      <c r="T95" s="1203"/>
      <c r="U95" s="1312"/>
      <c r="V95" s="1312"/>
      <c r="W95" s="1312"/>
      <c r="X95" s="1312"/>
      <c r="Y95" s="1312"/>
      <c r="Z95" s="1312"/>
      <c r="AA95" s="1312"/>
      <c r="AB95" s="1312"/>
      <c r="AC95" s="407"/>
      <c r="AD95" s="408"/>
      <c r="AE95" s="408"/>
      <c r="AF95" s="408"/>
      <c r="AG95" s="408"/>
      <c r="AH95" s="408"/>
      <c r="AI95" s="408"/>
      <c r="AJ95" s="1211"/>
      <c r="AL95" s="1308"/>
      <c r="AM95" s="1309"/>
      <c r="AN95" s="1309"/>
      <c r="AO95" s="1309"/>
      <c r="AP95" s="1309"/>
      <c r="AQ95" s="1309"/>
      <c r="AR95" s="1309"/>
      <c r="AS95" s="1309"/>
      <c r="AT95" s="1309"/>
      <c r="AU95" s="1309"/>
      <c r="AV95" s="1310"/>
      <c r="AW95" s="1311"/>
      <c r="AX95" s="1311"/>
      <c r="AY95" s="1311"/>
      <c r="AZ95" s="1311"/>
      <c r="BA95" s="1311"/>
      <c r="BB95" s="1311"/>
      <c r="BC95" s="1311"/>
      <c r="BD95" s="483"/>
      <c r="BE95" s="483"/>
      <c r="BF95" s="483"/>
      <c r="BG95" s="483"/>
      <c r="BH95" s="483"/>
      <c r="BI95" s="483"/>
      <c r="BJ95" s="483"/>
      <c r="BK95" s="483"/>
      <c r="BL95" s="483"/>
      <c r="BM95" s="483"/>
      <c r="BN95" s="483"/>
      <c r="BO95" s="483"/>
      <c r="BP95" s="483"/>
      <c r="BQ95" s="483"/>
      <c r="BR95" s="1088"/>
      <c r="BT95" s="214"/>
      <c r="BU95" s="214"/>
      <c r="BV95" s="214"/>
      <c r="BW95" s="214"/>
      <c r="CD95" s="210"/>
      <c r="CK95" s="210"/>
      <c r="CN95" s="18"/>
      <c r="CO95" s="18"/>
      <c r="CP95" s="18"/>
      <c r="CQ95" s="18"/>
      <c r="CR95" s="210"/>
      <c r="CS95" s="18"/>
      <c r="CT95" s="18"/>
      <c r="CU95" s="18"/>
      <c r="CV95" s="18"/>
      <c r="CW95" s="18"/>
      <c r="CX95" s="18"/>
      <c r="CY95" s="213"/>
      <c r="CZ95" s="18"/>
      <c r="DA95" s="18"/>
      <c r="DB95" s="18"/>
      <c r="DC95" s="18"/>
      <c r="DD95" s="213"/>
      <c r="DE95" s="210"/>
      <c r="DF95" s="210"/>
      <c r="DG95" s="210"/>
      <c r="DH95" s="210"/>
      <c r="DI95" s="210"/>
      <c r="DJ95" s="210"/>
      <c r="DK95" s="210"/>
      <c r="DL95" s="210"/>
      <c r="DM95" s="210"/>
      <c r="DN95" s="210"/>
    </row>
    <row r="96" spans="2:118" ht="6" customHeight="1" x14ac:dyDescent="0.15">
      <c r="B96" s="1220"/>
      <c r="C96" s="1300"/>
      <c r="D96" s="1221"/>
      <c r="E96" s="1313" t="s">
        <v>125</v>
      </c>
      <c r="F96" s="1313"/>
      <c r="G96" s="1313"/>
      <c r="H96" s="1313"/>
      <c r="I96" s="1313"/>
      <c r="J96" s="1313"/>
      <c r="K96" s="1313"/>
      <c r="L96" s="1313"/>
      <c r="M96" s="407"/>
      <c r="N96" s="408"/>
      <c r="O96" s="408"/>
      <c r="P96" s="408"/>
      <c r="Q96" s="408"/>
      <c r="R96" s="408"/>
      <c r="S96" s="408"/>
      <c r="T96" s="1203" t="s">
        <v>8</v>
      </c>
      <c r="U96" s="1349"/>
      <c r="V96" s="1349"/>
      <c r="W96" s="1349"/>
      <c r="X96" s="1349"/>
      <c r="Y96" s="1349"/>
      <c r="Z96" s="1349"/>
      <c r="AA96" s="1349"/>
      <c r="AB96" s="1349"/>
      <c r="AC96" s="407"/>
      <c r="AD96" s="408"/>
      <c r="AE96" s="408"/>
      <c r="AF96" s="408"/>
      <c r="AG96" s="408"/>
      <c r="AH96" s="408"/>
      <c r="AI96" s="408"/>
      <c r="AJ96" s="1211" t="s">
        <v>8</v>
      </c>
      <c r="AL96" s="1325"/>
      <c r="AM96" s="1326"/>
      <c r="AN96" s="1326"/>
      <c r="AO96" s="1326"/>
      <c r="AP96" s="1326"/>
      <c r="AQ96" s="1326"/>
      <c r="AR96" s="1326"/>
      <c r="AS96" s="1326"/>
      <c r="AT96" s="1326"/>
      <c r="AU96" s="1326"/>
      <c r="AV96" s="1326"/>
      <c r="AW96" s="1331" t="s">
        <v>113</v>
      </c>
      <c r="AX96" s="1332"/>
      <c r="AY96" s="1337"/>
      <c r="AZ96" s="1337"/>
      <c r="BA96" s="1337"/>
      <c r="BB96" s="1339" t="s">
        <v>112</v>
      </c>
      <c r="BC96" s="1340"/>
      <c r="BD96" s="672"/>
      <c r="BE96" s="673"/>
      <c r="BF96" s="673"/>
      <c r="BG96" s="673"/>
      <c r="BH96" s="673"/>
      <c r="BI96" s="673"/>
      <c r="BJ96" s="673"/>
      <c r="BK96" s="673"/>
      <c r="BL96" s="673"/>
      <c r="BM96" s="673"/>
      <c r="BN96" s="673"/>
      <c r="BO96" s="673"/>
      <c r="BP96" s="673"/>
      <c r="BQ96" s="1315" t="s">
        <v>8</v>
      </c>
      <c r="BR96" s="1316"/>
      <c r="BT96" s="214"/>
      <c r="BU96" s="214"/>
      <c r="BV96" s="214"/>
      <c r="BW96" s="214"/>
      <c r="CD96" s="210"/>
      <c r="CK96" s="210"/>
      <c r="CN96" s="18"/>
      <c r="CO96" s="18"/>
      <c r="CP96" s="18"/>
      <c r="CQ96" s="18"/>
      <c r="CR96" s="210"/>
      <c r="CS96" s="18"/>
      <c r="CT96" s="18"/>
      <c r="CU96" s="18"/>
      <c r="CV96" s="18"/>
      <c r="CW96" s="18"/>
      <c r="CX96" s="18"/>
      <c r="CY96" s="213"/>
      <c r="CZ96" s="18"/>
      <c r="DA96" s="18"/>
      <c r="DB96" s="18"/>
      <c r="DC96" s="18"/>
      <c r="DD96" s="213"/>
      <c r="DE96" s="210"/>
      <c r="DF96" s="210"/>
      <c r="DG96" s="210"/>
      <c r="DH96" s="210"/>
      <c r="DI96" s="210"/>
      <c r="DJ96" s="210"/>
      <c r="DK96" s="210"/>
      <c r="DL96" s="210"/>
      <c r="DM96" s="210"/>
      <c r="DN96" s="210"/>
    </row>
    <row r="97" spans="2:129" ht="6" customHeight="1" x14ac:dyDescent="0.15">
      <c r="B97" s="1220"/>
      <c r="C97" s="1300"/>
      <c r="D97" s="1221"/>
      <c r="E97" s="1314"/>
      <c r="F97" s="1314"/>
      <c r="G97" s="1314"/>
      <c r="H97" s="1314"/>
      <c r="I97" s="1314"/>
      <c r="J97" s="1314"/>
      <c r="K97" s="1314"/>
      <c r="L97" s="1314"/>
      <c r="M97" s="407"/>
      <c r="N97" s="408"/>
      <c r="O97" s="408"/>
      <c r="P97" s="408"/>
      <c r="Q97" s="408"/>
      <c r="R97" s="408"/>
      <c r="S97" s="408"/>
      <c r="T97" s="1203"/>
      <c r="U97" s="1350"/>
      <c r="V97" s="1350"/>
      <c r="W97" s="1350"/>
      <c r="X97" s="1350"/>
      <c r="Y97" s="1350"/>
      <c r="Z97" s="1350"/>
      <c r="AA97" s="1350"/>
      <c r="AB97" s="1350"/>
      <c r="AC97" s="407"/>
      <c r="AD97" s="408"/>
      <c r="AE97" s="408"/>
      <c r="AF97" s="408"/>
      <c r="AG97" s="408"/>
      <c r="AH97" s="408"/>
      <c r="AI97" s="408"/>
      <c r="AJ97" s="1211"/>
      <c r="AL97" s="1327"/>
      <c r="AM97" s="1328"/>
      <c r="AN97" s="1328"/>
      <c r="AO97" s="1328"/>
      <c r="AP97" s="1328"/>
      <c r="AQ97" s="1328"/>
      <c r="AR97" s="1328"/>
      <c r="AS97" s="1328"/>
      <c r="AT97" s="1328"/>
      <c r="AU97" s="1328"/>
      <c r="AV97" s="1328"/>
      <c r="AW97" s="1333"/>
      <c r="AX97" s="1334"/>
      <c r="AY97" s="1338"/>
      <c r="AZ97" s="1338"/>
      <c r="BA97" s="1338"/>
      <c r="BB97" s="1341"/>
      <c r="BC97" s="1342"/>
      <c r="BD97" s="1345"/>
      <c r="BE97" s="1346"/>
      <c r="BF97" s="1346"/>
      <c r="BG97" s="1346"/>
      <c r="BH97" s="1346"/>
      <c r="BI97" s="1346"/>
      <c r="BJ97" s="1346"/>
      <c r="BK97" s="1346"/>
      <c r="BL97" s="1346"/>
      <c r="BM97" s="1346"/>
      <c r="BN97" s="1346"/>
      <c r="BO97" s="1346"/>
      <c r="BP97" s="1346"/>
      <c r="BQ97" s="1317"/>
      <c r="BR97" s="1318"/>
      <c r="BT97" s="214"/>
      <c r="BU97" s="214"/>
      <c r="BV97" s="214"/>
      <c r="BW97" s="214"/>
      <c r="CD97" s="210"/>
      <c r="CK97" s="210"/>
      <c r="CN97" s="18"/>
      <c r="CO97" s="18"/>
      <c r="CP97" s="18"/>
      <c r="CQ97" s="18"/>
      <c r="CR97" s="210"/>
      <c r="CS97" s="18"/>
      <c r="CT97" s="18"/>
      <c r="CU97" s="18"/>
      <c r="CV97" s="18"/>
      <c r="CW97" s="18"/>
      <c r="CX97" s="18"/>
      <c r="CY97" s="213"/>
      <c r="CZ97" s="18"/>
      <c r="DA97" s="18"/>
      <c r="DB97" s="18"/>
      <c r="DC97" s="18"/>
      <c r="DD97" s="213"/>
      <c r="DE97" s="210"/>
      <c r="DF97" s="210"/>
      <c r="DG97" s="210"/>
      <c r="DH97" s="210"/>
      <c r="DI97" s="210"/>
      <c r="DJ97" s="210"/>
      <c r="DK97" s="210"/>
      <c r="DL97" s="210"/>
      <c r="DM97" s="210"/>
      <c r="DN97" s="210"/>
      <c r="DO97" s="210"/>
      <c r="DP97" s="210"/>
      <c r="DQ97" s="210"/>
      <c r="DR97" s="210"/>
      <c r="DS97" s="210"/>
      <c r="DT97" s="210"/>
      <c r="DU97" s="210"/>
      <c r="DV97" s="210"/>
      <c r="DW97" s="210"/>
      <c r="DX97" s="210"/>
      <c r="DY97" s="210"/>
    </row>
    <row r="98" spans="2:129" ht="6" customHeight="1" thickBot="1" x14ac:dyDescent="0.2">
      <c r="B98" s="1220"/>
      <c r="C98" s="1300"/>
      <c r="D98" s="1221"/>
      <c r="E98" s="1312" t="s">
        <v>133</v>
      </c>
      <c r="F98" s="1312"/>
      <c r="G98" s="1312"/>
      <c r="H98" s="1312"/>
      <c r="I98" s="1312"/>
      <c r="J98" s="1312"/>
      <c r="K98" s="1312"/>
      <c r="L98" s="1312"/>
      <c r="M98" s="407"/>
      <c r="N98" s="408"/>
      <c r="O98" s="408"/>
      <c r="P98" s="408"/>
      <c r="Q98" s="408"/>
      <c r="R98" s="408"/>
      <c r="S98" s="408"/>
      <c r="T98" s="1203"/>
      <c r="U98" s="1312"/>
      <c r="V98" s="1312"/>
      <c r="W98" s="1312"/>
      <c r="X98" s="1312"/>
      <c r="Y98" s="1312"/>
      <c r="Z98" s="1312"/>
      <c r="AA98" s="1312"/>
      <c r="AB98" s="1312"/>
      <c r="AC98" s="407"/>
      <c r="AD98" s="408"/>
      <c r="AE98" s="408"/>
      <c r="AF98" s="408"/>
      <c r="AG98" s="408"/>
      <c r="AH98" s="408"/>
      <c r="AI98" s="408"/>
      <c r="AJ98" s="1211"/>
      <c r="AL98" s="1329"/>
      <c r="AM98" s="1330"/>
      <c r="AN98" s="1330"/>
      <c r="AO98" s="1330"/>
      <c r="AP98" s="1330"/>
      <c r="AQ98" s="1330"/>
      <c r="AR98" s="1330"/>
      <c r="AS98" s="1330"/>
      <c r="AT98" s="1330"/>
      <c r="AU98" s="1330"/>
      <c r="AV98" s="1330"/>
      <c r="AW98" s="1335"/>
      <c r="AX98" s="1336"/>
      <c r="AY98" s="990"/>
      <c r="AZ98" s="990"/>
      <c r="BA98" s="990"/>
      <c r="BB98" s="1343"/>
      <c r="BC98" s="1344"/>
      <c r="BD98" s="1347"/>
      <c r="BE98" s="1348"/>
      <c r="BF98" s="1348"/>
      <c r="BG98" s="1348"/>
      <c r="BH98" s="1348"/>
      <c r="BI98" s="1348"/>
      <c r="BJ98" s="1348"/>
      <c r="BK98" s="1348"/>
      <c r="BL98" s="1348"/>
      <c r="BM98" s="1348"/>
      <c r="BN98" s="1348"/>
      <c r="BO98" s="1348"/>
      <c r="BP98" s="1348"/>
      <c r="BQ98" s="1319"/>
      <c r="BR98" s="1320"/>
      <c r="BT98" s="214"/>
      <c r="BU98" s="214"/>
      <c r="BV98" s="214"/>
      <c r="BW98" s="214"/>
      <c r="CD98" s="210"/>
      <c r="CK98" s="210"/>
      <c r="CN98" s="18"/>
      <c r="CO98" s="18"/>
      <c r="CP98" s="18"/>
      <c r="CQ98" s="18"/>
      <c r="CR98" s="210"/>
      <c r="CS98" s="18"/>
      <c r="CT98" s="18"/>
      <c r="CU98" s="18"/>
      <c r="CV98" s="18"/>
      <c r="CW98" s="18"/>
      <c r="CX98" s="18"/>
      <c r="CY98" s="213"/>
      <c r="CZ98" s="18"/>
      <c r="DA98" s="18"/>
      <c r="DB98" s="18"/>
      <c r="DC98" s="18"/>
      <c r="DD98" s="213"/>
      <c r="DE98" s="210"/>
      <c r="DF98" s="210"/>
      <c r="DG98" s="210"/>
      <c r="DH98" s="210"/>
      <c r="DI98" s="210"/>
      <c r="DJ98" s="210"/>
      <c r="DK98" s="210"/>
      <c r="DL98" s="210"/>
      <c r="DM98" s="210"/>
      <c r="DN98" s="210"/>
      <c r="DO98" s="210"/>
      <c r="DP98" s="210"/>
      <c r="DQ98" s="210"/>
      <c r="DR98" s="210"/>
      <c r="DS98" s="210"/>
      <c r="DT98" s="210"/>
      <c r="DU98" s="210"/>
      <c r="DV98" s="210"/>
      <c r="DW98" s="210"/>
      <c r="DX98" s="210"/>
      <c r="DY98" s="210"/>
    </row>
    <row r="99" spans="2:129" ht="6" customHeight="1" x14ac:dyDescent="0.15">
      <c r="B99" s="1220"/>
      <c r="C99" s="1300"/>
      <c r="D99" s="1221"/>
      <c r="E99" s="1313" t="s">
        <v>126</v>
      </c>
      <c r="F99" s="1313"/>
      <c r="G99" s="1313"/>
      <c r="H99" s="1313"/>
      <c r="I99" s="1313"/>
      <c r="J99" s="1313"/>
      <c r="K99" s="1313"/>
      <c r="L99" s="1313"/>
      <c r="M99" s="407"/>
      <c r="N99" s="408"/>
      <c r="O99" s="408"/>
      <c r="P99" s="408"/>
      <c r="Q99" s="408"/>
      <c r="R99" s="408"/>
      <c r="S99" s="408"/>
      <c r="T99" s="1203" t="s">
        <v>8</v>
      </c>
      <c r="U99" s="1313" t="s">
        <v>99</v>
      </c>
      <c r="V99" s="1313"/>
      <c r="W99" s="1313"/>
      <c r="X99" s="1313"/>
      <c r="Y99" s="1313"/>
      <c r="Z99" s="1313"/>
      <c r="AA99" s="1313"/>
      <c r="AB99" s="1313"/>
      <c r="AC99" s="407"/>
      <c r="AD99" s="408"/>
      <c r="AE99" s="408"/>
      <c r="AF99" s="408"/>
      <c r="AG99" s="408"/>
      <c r="AH99" s="408"/>
      <c r="AI99" s="408"/>
      <c r="AJ99" s="1211" t="s">
        <v>8</v>
      </c>
      <c r="AL99" s="67"/>
      <c r="AM99" s="67"/>
      <c r="AN99" s="67"/>
      <c r="AO99" s="67"/>
      <c r="AP99" s="67"/>
      <c r="AQ99" s="154"/>
      <c r="AR99" s="154"/>
      <c r="AS99" s="154"/>
      <c r="AT99" s="154"/>
      <c r="AU99" s="154"/>
      <c r="AV99" s="154"/>
      <c r="AW99" s="154"/>
      <c r="AX99" s="154"/>
      <c r="AY99" s="154"/>
      <c r="AZ99" s="154"/>
      <c r="BA99" s="154"/>
      <c r="BB99" s="154"/>
      <c r="BC99" s="154"/>
      <c r="BD99" s="154"/>
      <c r="BE99" s="154"/>
      <c r="BF99" s="154"/>
      <c r="BG99" s="154"/>
      <c r="BH99" s="154"/>
      <c r="BI99" s="154"/>
      <c r="BJ99" s="154"/>
      <c r="BK99" s="154"/>
      <c r="BL99" s="154"/>
      <c r="BM99" s="154"/>
      <c r="BN99" s="154"/>
      <c r="BO99" s="154"/>
      <c r="BP99" s="154"/>
      <c r="BQ99" s="154"/>
      <c r="BR99" s="154"/>
      <c r="BT99" s="214"/>
      <c r="BU99" s="214"/>
      <c r="BV99" s="214"/>
      <c r="BW99" s="214"/>
      <c r="CD99" s="210"/>
      <c r="CK99" s="210"/>
      <c r="CN99" s="18"/>
      <c r="CO99" s="18"/>
      <c r="CP99" s="18"/>
      <c r="CQ99" s="18"/>
      <c r="CR99" s="210"/>
      <c r="CS99" s="18"/>
      <c r="CT99" s="18"/>
      <c r="CU99" s="18"/>
      <c r="CV99" s="18"/>
      <c r="CW99" s="18"/>
      <c r="CX99" s="18"/>
      <c r="CY99" s="213"/>
      <c r="CZ99" s="18"/>
      <c r="DA99" s="18"/>
      <c r="DB99" s="18"/>
      <c r="DC99" s="18"/>
      <c r="DD99" s="213"/>
      <c r="DE99" s="210"/>
      <c r="DF99" s="210"/>
      <c r="DG99" s="210"/>
      <c r="DH99" s="210"/>
      <c r="DI99" s="210"/>
      <c r="DJ99" s="210"/>
      <c r="DK99" s="210"/>
      <c r="DL99" s="210"/>
      <c r="DM99" s="210"/>
      <c r="DN99" s="210"/>
      <c r="DO99" s="210"/>
      <c r="DP99" s="210"/>
      <c r="DQ99" s="210"/>
      <c r="DR99" s="210"/>
      <c r="DS99" s="210"/>
      <c r="DT99" s="210"/>
      <c r="DU99" s="210"/>
      <c r="DV99" s="210"/>
      <c r="DW99" s="210"/>
      <c r="DX99" s="210"/>
      <c r="DY99" s="210"/>
    </row>
    <row r="100" spans="2:129" ht="6" customHeight="1" x14ac:dyDescent="0.15">
      <c r="B100" s="1220"/>
      <c r="C100" s="1300"/>
      <c r="D100" s="1221"/>
      <c r="E100" s="1314"/>
      <c r="F100" s="1314"/>
      <c r="G100" s="1314"/>
      <c r="H100" s="1314"/>
      <c r="I100" s="1314"/>
      <c r="J100" s="1314"/>
      <c r="K100" s="1314"/>
      <c r="L100" s="1314"/>
      <c r="M100" s="407"/>
      <c r="N100" s="408"/>
      <c r="O100" s="408"/>
      <c r="P100" s="408"/>
      <c r="Q100" s="408"/>
      <c r="R100" s="408"/>
      <c r="S100" s="408"/>
      <c r="T100" s="1203"/>
      <c r="U100" s="1314"/>
      <c r="V100" s="1314"/>
      <c r="W100" s="1314"/>
      <c r="X100" s="1314"/>
      <c r="Y100" s="1314"/>
      <c r="Z100" s="1314"/>
      <c r="AA100" s="1314"/>
      <c r="AB100" s="1314"/>
      <c r="AC100" s="407"/>
      <c r="AD100" s="408"/>
      <c r="AE100" s="408"/>
      <c r="AF100" s="408"/>
      <c r="AG100" s="408"/>
      <c r="AH100" s="408"/>
      <c r="AI100" s="408"/>
      <c r="AJ100" s="1211"/>
      <c r="AL100" s="113"/>
      <c r="AM100" s="113"/>
      <c r="AN100" s="113"/>
      <c r="AO100" s="113"/>
      <c r="AP100" s="113"/>
      <c r="AQ100" s="1266" t="s">
        <v>423</v>
      </c>
      <c r="AR100" s="1266"/>
      <c r="AS100" s="1266"/>
      <c r="AT100" s="1266"/>
      <c r="AU100" s="1266"/>
      <c r="AV100" s="1266"/>
      <c r="AW100" s="1266"/>
      <c r="AX100" s="1266"/>
      <c r="AY100" s="1266"/>
      <c r="AZ100" s="1266"/>
      <c r="BA100" s="1266"/>
      <c r="BB100" s="1266"/>
      <c r="BC100" s="1266"/>
      <c r="BD100" s="1266"/>
      <c r="BE100" s="1266"/>
      <c r="BF100" s="1266"/>
      <c r="BG100" s="1266"/>
      <c r="BH100" s="1266"/>
      <c r="BI100" s="1266"/>
      <c r="BJ100" s="1266"/>
      <c r="BK100" s="1266"/>
      <c r="BL100" s="1266"/>
      <c r="BM100" s="1266"/>
      <c r="BN100" s="1266"/>
      <c r="BO100" s="1266"/>
      <c r="BP100" s="1266"/>
      <c r="BQ100" s="1266"/>
      <c r="BR100" s="1266"/>
      <c r="BT100" s="214"/>
      <c r="BU100" s="214"/>
      <c r="BV100" s="214"/>
      <c r="BW100" s="214"/>
      <c r="CD100" s="210"/>
      <c r="CK100" s="210"/>
      <c r="CN100" s="18"/>
      <c r="CO100" s="18"/>
      <c r="CP100" s="18"/>
      <c r="CQ100" s="18"/>
      <c r="CR100" s="210"/>
      <c r="CS100" s="18"/>
      <c r="CT100" s="18"/>
      <c r="CU100" s="18"/>
      <c r="CV100" s="18"/>
      <c r="CW100" s="18"/>
      <c r="CX100" s="18"/>
      <c r="CY100" s="213"/>
      <c r="CZ100" s="18"/>
      <c r="DA100" s="18"/>
      <c r="DB100" s="18"/>
      <c r="DC100" s="18"/>
      <c r="DD100" s="213"/>
      <c r="DE100" s="210"/>
      <c r="DF100" s="210"/>
      <c r="DG100" s="210"/>
      <c r="DH100" s="210"/>
      <c r="DI100" s="210"/>
      <c r="DJ100" s="210"/>
      <c r="DK100" s="210"/>
      <c r="DL100" s="210"/>
      <c r="DM100" s="210"/>
      <c r="DN100" s="210"/>
      <c r="DO100" s="210"/>
      <c r="DP100" s="210"/>
      <c r="DQ100" s="210"/>
      <c r="DR100" s="210"/>
      <c r="DS100" s="210"/>
      <c r="DT100" s="210"/>
      <c r="DU100" s="210"/>
      <c r="DV100" s="210"/>
      <c r="DW100" s="210"/>
      <c r="DX100" s="210"/>
      <c r="DY100" s="210"/>
    </row>
    <row r="101" spans="2:129" ht="6" customHeight="1" thickBot="1" x14ac:dyDescent="0.2">
      <c r="B101" s="1222"/>
      <c r="C101" s="1301"/>
      <c r="D101" s="1223"/>
      <c r="E101" s="1324" t="s">
        <v>127</v>
      </c>
      <c r="F101" s="1324"/>
      <c r="G101" s="1324"/>
      <c r="H101" s="1324"/>
      <c r="I101" s="1324"/>
      <c r="J101" s="1324"/>
      <c r="K101" s="1324"/>
      <c r="L101" s="1324"/>
      <c r="M101" s="927"/>
      <c r="N101" s="928"/>
      <c r="O101" s="928"/>
      <c r="P101" s="928"/>
      <c r="Q101" s="928"/>
      <c r="R101" s="928"/>
      <c r="S101" s="928"/>
      <c r="T101" s="1321"/>
      <c r="U101" s="1324"/>
      <c r="V101" s="1324"/>
      <c r="W101" s="1324"/>
      <c r="X101" s="1324"/>
      <c r="Y101" s="1324"/>
      <c r="Z101" s="1324"/>
      <c r="AA101" s="1324"/>
      <c r="AB101" s="1324"/>
      <c r="AC101" s="927"/>
      <c r="AD101" s="928"/>
      <c r="AE101" s="928"/>
      <c r="AF101" s="928"/>
      <c r="AG101" s="928"/>
      <c r="AH101" s="928"/>
      <c r="AI101" s="928"/>
      <c r="AJ101" s="1098"/>
      <c r="AL101" s="113"/>
      <c r="AM101" s="113"/>
      <c r="AN101" s="113"/>
      <c r="AO101" s="113"/>
      <c r="AP101" s="113"/>
      <c r="AQ101" s="1266"/>
      <c r="AR101" s="1266"/>
      <c r="AS101" s="1266"/>
      <c r="AT101" s="1266"/>
      <c r="AU101" s="1266"/>
      <c r="AV101" s="1266"/>
      <c r="AW101" s="1266"/>
      <c r="AX101" s="1266"/>
      <c r="AY101" s="1266"/>
      <c r="AZ101" s="1266"/>
      <c r="BA101" s="1266"/>
      <c r="BB101" s="1266"/>
      <c r="BC101" s="1266"/>
      <c r="BD101" s="1266"/>
      <c r="BE101" s="1266"/>
      <c r="BF101" s="1266"/>
      <c r="BG101" s="1266"/>
      <c r="BH101" s="1266"/>
      <c r="BI101" s="1266"/>
      <c r="BJ101" s="1266"/>
      <c r="BK101" s="1266"/>
      <c r="BL101" s="1266"/>
      <c r="BM101" s="1266"/>
      <c r="BN101" s="1266"/>
      <c r="BO101" s="1266"/>
      <c r="BP101" s="1266"/>
      <c r="BQ101" s="1266"/>
      <c r="BR101" s="1266"/>
      <c r="BT101" s="214"/>
      <c r="BU101" s="214"/>
      <c r="BV101" s="214"/>
      <c r="BW101" s="214"/>
      <c r="CD101" s="210"/>
      <c r="CK101" s="210"/>
      <c r="CN101" s="18"/>
      <c r="CO101" s="18"/>
      <c r="CP101" s="18"/>
      <c r="CQ101" s="18"/>
      <c r="CR101" s="210"/>
      <c r="CS101" s="18"/>
      <c r="CT101" s="18"/>
      <c r="CU101" s="18"/>
      <c r="CV101" s="18"/>
      <c r="CW101" s="18"/>
      <c r="CX101" s="18"/>
      <c r="CY101" s="213"/>
      <c r="CZ101" s="18"/>
      <c r="DA101" s="18"/>
      <c r="DB101" s="18"/>
      <c r="DC101" s="18"/>
      <c r="DD101" s="213"/>
      <c r="DE101" s="210"/>
      <c r="DF101" s="210"/>
      <c r="DG101" s="210"/>
      <c r="DH101" s="210"/>
      <c r="DI101" s="210"/>
      <c r="DJ101" s="210"/>
      <c r="DK101" s="210"/>
      <c r="DL101" s="210"/>
      <c r="DM101" s="210"/>
      <c r="DN101" s="210"/>
      <c r="DO101" s="210"/>
      <c r="DP101" s="210"/>
      <c r="DQ101" s="210"/>
      <c r="DR101" s="210"/>
      <c r="DS101" s="210"/>
      <c r="DT101" s="210"/>
      <c r="DU101" s="210"/>
      <c r="DV101" s="210"/>
      <c r="DW101" s="210"/>
      <c r="DX101" s="210"/>
      <c r="DY101" s="210"/>
    </row>
    <row r="102" spans="2:129" ht="6" customHeight="1" x14ac:dyDescent="0.15">
      <c r="B102" s="1277" t="s">
        <v>249</v>
      </c>
      <c r="C102" s="1278"/>
      <c r="D102" s="1278"/>
      <c r="E102" s="1278"/>
      <c r="F102" s="1278"/>
      <c r="G102" s="1278"/>
      <c r="H102" s="1278"/>
      <c r="I102" s="1278"/>
      <c r="J102" s="1278"/>
      <c r="K102" s="1278"/>
      <c r="L102" s="1278"/>
      <c r="M102" s="1278"/>
      <c r="N102" s="1278"/>
      <c r="O102" s="1278"/>
      <c r="P102" s="1278"/>
      <c r="Q102" s="1278"/>
      <c r="R102" s="1278"/>
      <c r="S102" s="1278"/>
      <c r="T102" s="1278"/>
      <c r="U102" s="1278"/>
      <c r="V102" s="1278"/>
      <c r="W102" s="1278"/>
      <c r="X102" s="1278"/>
      <c r="Y102" s="1279"/>
      <c r="Z102" s="1285" t="s">
        <v>339</v>
      </c>
      <c r="AA102" s="1286"/>
      <c r="AB102" s="1290">
        <f>SUM(M72:S101,AC72:AI101)</f>
        <v>0</v>
      </c>
      <c r="AC102" s="1291"/>
      <c r="AD102" s="1291"/>
      <c r="AE102" s="1291"/>
      <c r="AF102" s="1291"/>
      <c r="AG102" s="1291"/>
      <c r="AH102" s="1291"/>
      <c r="AI102" s="1291"/>
      <c r="AJ102" s="1294" t="s">
        <v>8</v>
      </c>
      <c r="AL102" s="113"/>
      <c r="AM102" s="113"/>
      <c r="AN102" s="113"/>
      <c r="AO102" s="113"/>
      <c r="AP102" s="113"/>
      <c r="AQ102" s="1266"/>
      <c r="AR102" s="1266"/>
      <c r="AS102" s="1266"/>
      <c r="AT102" s="1266"/>
      <c r="AU102" s="1266"/>
      <c r="AV102" s="1266"/>
      <c r="AW102" s="1266"/>
      <c r="AX102" s="1266"/>
      <c r="AY102" s="1266"/>
      <c r="AZ102" s="1266"/>
      <c r="BA102" s="1266"/>
      <c r="BB102" s="1266"/>
      <c r="BC102" s="1266"/>
      <c r="BD102" s="1266"/>
      <c r="BE102" s="1266"/>
      <c r="BF102" s="1266"/>
      <c r="BG102" s="1266"/>
      <c r="BH102" s="1266"/>
      <c r="BI102" s="1266"/>
      <c r="BJ102" s="1266"/>
      <c r="BK102" s="1266"/>
      <c r="BL102" s="1266"/>
      <c r="BM102" s="1266"/>
      <c r="BN102" s="1266"/>
      <c r="BO102" s="1266"/>
      <c r="BP102" s="1266"/>
      <c r="BQ102" s="1266"/>
      <c r="BR102" s="1266"/>
      <c r="BT102" s="214"/>
      <c r="BU102" s="214"/>
      <c r="BV102" s="214"/>
      <c r="BW102" s="214"/>
      <c r="CD102" s="210"/>
      <c r="CK102" s="210"/>
      <c r="CN102" s="18"/>
      <c r="CO102" s="18"/>
      <c r="CP102" s="18"/>
      <c r="CQ102" s="18"/>
      <c r="CR102" s="210"/>
      <c r="CS102" s="18"/>
      <c r="CT102" s="18"/>
      <c r="CU102" s="18"/>
      <c r="CV102" s="18"/>
      <c r="CW102" s="18"/>
      <c r="CX102" s="18"/>
      <c r="CY102" s="213"/>
      <c r="CZ102" s="18"/>
      <c r="DA102" s="18"/>
      <c r="DB102" s="18"/>
      <c r="DC102" s="18"/>
      <c r="DD102" s="213"/>
      <c r="DE102" s="210"/>
      <c r="DF102" s="210"/>
      <c r="DG102" s="210"/>
      <c r="DH102" s="210"/>
      <c r="DI102" s="210"/>
      <c r="DJ102" s="210"/>
      <c r="DK102" s="210"/>
      <c r="DL102" s="210"/>
      <c r="DM102" s="210"/>
      <c r="DN102" s="210"/>
      <c r="DO102" s="210"/>
      <c r="DP102" s="210"/>
      <c r="DQ102" s="210"/>
      <c r="DR102" s="210"/>
      <c r="DS102" s="210"/>
      <c r="DT102" s="210"/>
      <c r="DU102" s="210"/>
      <c r="DV102" s="210"/>
      <c r="DW102" s="210"/>
      <c r="DX102" s="210"/>
      <c r="DY102" s="210"/>
    </row>
    <row r="103" spans="2:129" ht="6" customHeight="1" x14ac:dyDescent="0.15">
      <c r="B103" s="1280"/>
      <c r="C103" s="1281"/>
      <c r="D103" s="1281"/>
      <c r="E103" s="1281"/>
      <c r="F103" s="1281"/>
      <c r="G103" s="1281"/>
      <c r="H103" s="1281"/>
      <c r="I103" s="1281"/>
      <c r="J103" s="1281"/>
      <c r="K103" s="1281"/>
      <c r="L103" s="1281"/>
      <c r="M103" s="1281"/>
      <c r="N103" s="1281"/>
      <c r="O103" s="1281"/>
      <c r="P103" s="1281"/>
      <c r="Q103" s="1281"/>
      <c r="R103" s="1281"/>
      <c r="S103" s="1281"/>
      <c r="T103" s="1281"/>
      <c r="U103" s="1281"/>
      <c r="V103" s="1281"/>
      <c r="W103" s="1281"/>
      <c r="X103" s="1281"/>
      <c r="Y103" s="1282"/>
      <c r="Z103" s="1287"/>
      <c r="AA103" s="457"/>
      <c r="AB103" s="1292"/>
      <c r="AC103" s="1292"/>
      <c r="AD103" s="1292"/>
      <c r="AE103" s="1292"/>
      <c r="AF103" s="1292"/>
      <c r="AG103" s="1292"/>
      <c r="AH103" s="1292"/>
      <c r="AI103" s="1292"/>
      <c r="AJ103" s="1295"/>
      <c r="AL103" s="113"/>
      <c r="AM103" s="113"/>
      <c r="AN103" s="113"/>
      <c r="AO103" s="113"/>
      <c r="AP103" s="113"/>
      <c r="AQ103" s="1266"/>
      <c r="AR103" s="1266"/>
      <c r="AS103" s="1266"/>
      <c r="AT103" s="1266"/>
      <c r="AU103" s="1266"/>
      <c r="AV103" s="1266"/>
      <c r="AW103" s="1266"/>
      <c r="AX103" s="1266"/>
      <c r="AY103" s="1266"/>
      <c r="AZ103" s="1266"/>
      <c r="BA103" s="1266"/>
      <c r="BB103" s="1266"/>
      <c r="BC103" s="1266"/>
      <c r="BD103" s="1266"/>
      <c r="BE103" s="1266"/>
      <c r="BF103" s="1266"/>
      <c r="BG103" s="1266"/>
      <c r="BH103" s="1266"/>
      <c r="BI103" s="1266"/>
      <c r="BJ103" s="1266"/>
      <c r="BK103" s="1266"/>
      <c r="BL103" s="1266"/>
      <c r="BM103" s="1266"/>
      <c r="BN103" s="1266"/>
      <c r="BO103" s="1266"/>
      <c r="BP103" s="1266"/>
      <c r="BQ103" s="1266"/>
      <c r="BR103" s="1266"/>
      <c r="BT103" s="214"/>
      <c r="BU103" s="214"/>
      <c r="BV103" s="214"/>
      <c r="BW103" s="214"/>
      <c r="CD103" s="210"/>
      <c r="CK103" s="210"/>
      <c r="CN103" s="18"/>
      <c r="CO103" s="18"/>
      <c r="CP103" s="18"/>
      <c r="CQ103" s="18"/>
      <c r="CR103" s="210"/>
      <c r="CS103" s="18"/>
      <c r="CT103" s="18"/>
      <c r="CU103" s="18"/>
      <c r="CV103" s="18"/>
      <c r="CW103" s="18"/>
      <c r="CX103" s="18"/>
      <c r="CY103" s="213"/>
      <c r="CZ103" s="18"/>
      <c r="DA103" s="18"/>
      <c r="DB103" s="18"/>
      <c r="DC103" s="18"/>
      <c r="DD103" s="213"/>
      <c r="DE103" s="210"/>
      <c r="DF103" s="210"/>
      <c r="DG103" s="210"/>
      <c r="DH103" s="210"/>
      <c r="DI103" s="210"/>
      <c r="DJ103" s="210"/>
      <c r="DK103" s="210"/>
      <c r="DL103" s="210"/>
      <c r="DM103" s="210"/>
      <c r="DN103" s="210"/>
      <c r="DO103" s="210"/>
      <c r="DP103" s="210"/>
      <c r="DQ103" s="210"/>
      <c r="DR103" s="210"/>
      <c r="DS103" s="210"/>
      <c r="DT103" s="210"/>
      <c r="DU103" s="210"/>
      <c r="DV103" s="210"/>
      <c r="DW103" s="210"/>
      <c r="DX103" s="210"/>
      <c r="DY103" s="210"/>
    </row>
    <row r="104" spans="2:129" ht="6" customHeight="1" thickBot="1" x14ac:dyDescent="0.2">
      <c r="B104" s="1283"/>
      <c r="C104" s="1137"/>
      <c r="D104" s="1137"/>
      <c r="E104" s="1137"/>
      <c r="F104" s="1137"/>
      <c r="G104" s="1137"/>
      <c r="H104" s="1137"/>
      <c r="I104" s="1137"/>
      <c r="J104" s="1137"/>
      <c r="K104" s="1137"/>
      <c r="L104" s="1137"/>
      <c r="M104" s="1137"/>
      <c r="N104" s="1137"/>
      <c r="O104" s="1137"/>
      <c r="P104" s="1137"/>
      <c r="Q104" s="1137"/>
      <c r="R104" s="1137"/>
      <c r="S104" s="1137"/>
      <c r="T104" s="1137"/>
      <c r="U104" s="1137"/>
      <c r="V104" s="1137"/>
      <c r="W104" s="1137"/>
      <c r="X104" s="1137"/>
      <c r="Y104" s="1284"/>
      <c r="Z104" s="1288"/>
      <c r="AA104" s="1289"/>
      <c r="AB104" s="1293"/>
      <c r="AC104" s="1293"/>
      <c r="AD104" s="1293"/>
      <c r="AE104" s="1293"/>
      <c r="AF104" s="1293"/>
      <c r="AG104" s="1293"/>
      <c r="AH104" s="1293"/>
      <c r="AI104" s="1293"/>
      <c r="AJ104" s="1296"/>
      <c r="AL104" s="113"/>
      <c r="AM104" s="113"/>
      <c r="AN104" s="113"/>
      <c r="AO104" s="113"/>
      <c r="AP104" s="113"/>
      <c r="AQ104" s="1266"/>
      <c r="AR104" s="1266"/>
      <c r="AS104" s="1266"/>
      <c r="AT104" s="1266"/>
      <c r="AU104" s="1266"/>
      <c r="AV104" s="1266"/>
      <c r="AW104" s="1266"/>
      <c r="AX104" s="1266"/>
      <c r="AY104" s="1266"/>
      <c r="AZ104" s="1266"/>
      <c r="BA104" s="1266"/>
      <c r="BB104" s="1266"/>
      <c r="BC104" s="1266"/>
      <c r="BD104" s="1266"/>
      <c r="BE104" s="1266"/>
      <c r="BF104" s="1266"/>
      <c r="BG104" s="1266"/>
      <c r="BH104" s="1266"/>
      <c r="BI104" s="1266"/>
      <c r="BJ104" s="1266"/>
      <c r="BK104" s="1266"/>
      <c r="BL104" s="1266"/>
      <c r="BM104" s="1266"/>
      <c r="BN104" s="1266"/>
      <c r="BO104" s="1266"/>
      <c r="BP104" s="1266"/>
      <c r="BQ104" s="1266"/>
      <c r="BR104" s="1266"/>
      <c r="BT104" s="214"/>
      <c r="BU104" s="214"/>
      <c r="BV104" s="214"/>
      <c r="BW104" s="214"/>
      <c r="CD104" s="210"/>
      <c r="CK104" s="210"/>
      <c r="CN104" s="18"/>
      <c r="CO104" s="18"/>
      <c r="CP104" s="18"/>
      <c r="CQ104" s="18"/>
      <c r="CR104" s="210"/>
      <c r="CS104" s="18"/>
      <c r="CT104" s="18"/>
      <c r="CU104" s="18"/>
      <c r="CV104" s="18"/>
      <c r="CW104" s="18"/>
      <c r="CX104" s="18"/>
      <c r="CY104" s="213"/>
      <c r="CZ104" s="18"/>
      <c r="DA104" s="18"/>
      <c r="DB104" s="18"/>
      <c r="DC104" s="18"/>
      <c r="DD104" s="213"/>
      <c r="DE104" s="210"/>
      <c r="DF104" s="210"/>
      <c r="DG104" s="210"/>
      <c r="DH104" s="210"/>
      <c r="DI104" s="210"/>
      <c r="DJ104" s="210"/>
      <c r="DK104" s="210"/>
      <c r="DL104" s="210"/>
      <c r="DM104" s="210"/>
      <c r="DN104" s="210"/>
      <c r="DO104" s="210"/>
      <c r="DP104" s="210"/>
      <c r="DQ104" s="210"/>
      <c r="DR104" s="210"/>
      <c r="DS104" s="210"/>
      <c r="DT104" s="210"/>
      <c r="DU104" s="210"/>
      <c r="DV104" s="210"/>
      <c r="DW104" s="210"/>
      <c r="DX104" s="210"/>
      <c r="DY104" s="210"/>
    </row>
    <row r="105" spans="2:129" ht="18" customHeight="1" thickBot="1" x14ac:dyDescent="0.2">
      <c r="B105" s="1567" t="s">
        <v>421</v>
      </c>
      <c r="C105" s="1567"/>
      <c r="D105" s="1567"/>
      <c r="E105" s="1567"/>
      <c r="F105" s="1567"/>
      <c r="G105" s="1567"/>
      <c r="H105" s="1567"/>
      <c r="I105" s="1567"/>
      <c r="J105" s="1567"/>
      <c r="K105" s="1567"/>
      <c r="L105" s="1567"/>
      <c r="M105" s="1567"/>
      <c r="N105" s="1567"/>
      <c r="O105" s="1567"/>
      <c r="P105" s="1567"/>
      <c r="Q105" s="1567"/>
      <c r="R105" s="1567"/>
      <c r="S105" s="132"/>
      <c r="T105" s="132"/>
      <c r="U105" s="132"/>
      <c r="V105" s="132"/>
      <c r="W105" s="132"/>
      <c r="X105" s="113"/>
      <c r="Y105" s="113"/>
      <c r="Z105" s="113"/>
      <c r="AA105" s="113"/>
      <c r="AB105" s="113"/>
      <c r="AC105" s="113"/>
      <c r="AD105" s="113"/>
      <c r="AE105" s="113"/>
      <c r="AF105" s="113"/>
      <c r="AG105" s="113"/>
      <c r="AH105" s="113"/>
      <c r="AI105" s="113"/>
      <c r="AJ105" s="113"/>
      <c r="AK105" s="113"/>
      <c r="AL105" s="113"/>
      <c r="AM105" s="113"/>
      <c r="AN105" s="113"/>
      <c r="AO105" s="113"/>
      <c r="AP105" s="113"/>
      <c r="AQ105" s="1569" t="s">
        <v>422</v>
      </c>
      <c r="AR105" s="1569"/>
      <c r="AS105" s="1569"/>
      <c r="AT105" s="1569"/>
      <c r="AU105" s="1569"/>
      <c r="AV105" s="1569"/>
      <c r="AW105" s="1569"/>
      <c r="AX105" s="1569"/>
      <c r="AY105" s="1569"/>
      <c r="AZ105" s="1569"/>
      <c r="BA105" s="1569"/>
      <c r="BB105" s="1569"/>
      <c r="BC105" s="1569"/>
      <c r="BD105" s="1569"/>
      <c r="BE105" s="1569"/>
      <c r="BF105" s="1569"/>
      <c r="BG105" s="1569"/>
      <c r="BH105" s="1569"/>
      <c r="BI105" s="1569"/>
      <c r="BJ105" s="1569"/>
      <c r="BK105" s="1569"/>
      <c r="BL105" s="1569"/>
      <c r="BM105" s="1569"/>
      <c r="BN105" s="1569"/>
      <c r="BO105" s="1569"/>
      <c r="BP105" s="1569"/>
      <c r="BQ105" s="1569"/>
      <c r="BR105" s="1569"/>
      <c r="BS105" s="113"/>
      <c r="BT105" s="214"/>
      <c r="BU105" s="214"/>
      <c r="BV105" s="214"/>
      <c r="BW105" s="214"/>
      <c r="CD105" s="210"/>
      <c r="CK105" s="210"/>
      <c r="CN105" s="18"/>
      <c r="CO105" s="18"/>
      <c r="CP105" s="18"/>
      <c r="CQ105" s="18"/>
      <c r="CR105" s="210"/>
      <c r="CS105" s="18"/>
      <c r="CT105" s="18"/>
      <c r="CU105" s="18"/>
      <c r="CV105" s="18"/>
      <c r="CW105" s="18"/>
      <c r="CX105" s="18"/>
      <c r="CY105" s="213"/>
      <c r="CZ105" s="18"/>
      <c r="DA105" s="18"/>
      <c r="DB105" s="18"/>
      <c r="DC105" s="18"/>
      <c r="DD105" s="213"/>
      <c r="DE105" s="210"/>
      <c r="DF105" s="210"/>
      <c r="DG105" s="210"/>
      <c r="DH105" s="210"/>
      <c r="DI105" s="210"/>
      <c r="DJ105" s="210"/>
      <c r="DK105" s="210"/>
      <c r="DL105" s="210"/>
      <c r="DM105" s="210"/>
      <c r="DN105" s="210"/>
      <c r="DO105" s="210"/>
      <c r="DP105" s="210"/>
      <c r="DQ105" s="210"/>
      <c r="DR105" s="210"/>
      <c r="DS105" s="210"/>
      <c r="DT105" s="210"/>
      <c r="DU105" s="210"/>
      <c r="DV105" s="210"/>
      <c r="DW105" s="210"/>
      <c r="DX105" s="210"/>
      <c r="DY105" s="210"/>
    </row>
    <row r="106" spans="2:129" ht="18.75" customHeight="1" thickBot="1" x14ac:dyDescent="0.2">
      <c r="B106" s="1568" t="s">
        <v>493</v>
      </c>
      <c r="C106" s="1568"/>
      <c r="D106" s="1568"/>
      <c r="E106" s="1568"/>
      <c r="F106" s="1568"/>
      <c r="G106" s="1568"/>
      <c r="H106" s="1568"/>
      <c r="I106" s="1568"/>
      <c r="J106" s="1568"/>
      <c r="K106" s="1568"/>
      <c r="L106" s="1568"/>
      <c r="M106" s="1568"/>
      <c r="N106" s="1568"/>
      <c r="O106" s="1568"/>
      <c r="P106" s="1568"/>
      <c r="Q106" s="1568"/>
      <c r="R106" s="1568"/>
      <c r="S106" s="1568"/>
      <c r="T106" s="1568"/>
      <c r="U106" s="1568"/>
      <c r="V106" s="1568"/>
      <c r="W106" s="1568"/>
      <c r="X106" s="1568"/>
      <c r="Y106" s="1568"/>
      <c r="Z106" s="1568"/>
      <c r="AA106" s="1568"/>
      <c r="AB106" s="1568"/>
      <c r="AC106" s="1568"/>
      <c r="AD106" s="1568"/>
      <c r="AE106" s="1568"/>
      <c r="AF106" s="1568"/>
      <c r="AG106" s="1568"/>
      <c r="AH106" s="1568"/>
      <c r="AI106" s="1568"/>
      <c r="AJ106" s="1568"/>
      <c r="AK106" s="1568"/>
      <c r="AL106" s="1568"/>
      <c r="AM106" s="1568"/>
      <c r="AN106" s="1568"/>
      <c r="AO106" s="1568"/>
      <c r="AP106" s="113"/>
      <c r="AQ106" s="1536" t="s">
        <v>401</v>
      </c>
      <c r="AR106" s="1537"/>
      <c r="AS106" s="1602" t="s">
        <v>402</v>
      </c>
      <c r="AT106" s="1602"/>
      <c r="AU106" s="1602"/>
      <c r="AV106" s="1602"/>
      <c r="AW106" s="1602"/>
      <c r="AX106" s="1602"/>
      <c r="AY106" s="1602"/>
      <c r="AZ106" s="1602"/>
      <c r="BA106" s="1602"/>
      <c r="BB106" s="1602"/>
      <c r="BC106" s="1602"/>
      <c r="BD106" s="1603"/>
      <c r="BE106" s="1621" t="s">
        <v>14</v>
      </c>
      <c r="BF106" s="1621"/>
      <c r="BG106" s="1622"/>
      <c r="BH106" s="1623"/>
      <c r="BI106" s="1623"/>
      <c r="BJ106" s="1623"/>
      <c r="BK106" s="1623"/>
      <c r="BL106" s="1623"/>
      <c r="BM106" s="1623"/>
      <c r="BN106" s="1623"/>
      <c r="BO106" s="1623"/>
      <c r="BP106" s="1623"/>
      <c r="BQ106" s="1624" t="s">
        <v>8</v>
      </c>
      <c r="BR106" s="1625"/>
      <c r="BS106" s="113"/>
      <c r="BT106" s="214"/>
      <c r="BU106" s="214"/>
      <c r="BV106" s="214"/>
      <c r="BW106" s="214"/>
      <c r="CD106" s="210"/>
      <c r="CK106" s="210"/>
      <c r="CN106" s="18"/>
      <c r="CO106" s="18"/>
      <c r="CP106" s="18"/>
      <c r="CQ106" s="18"/>
      <c r="CR106" s="210"/>
      <c r="CS106" s="18"/>
      <c r="CT106" s="18"/>
      <c r="CU106" s="18"/>
      <c r="CV106" s="18"/>
      <c r="CW106" s="18"/>
      <c r="CX106" s="18"/>
      <c r="CY106" s="213"/>
      <c r="CZ106" s="18"/>
      <c r="DA106" s="18"/>
      <c r="DB106" s="18"/>
      <c r="DC106" s="18"/>
      <c r="DD106" s="213"/>
      <c r="DE106" s="210"/>
      <c r="DF106" s="210"/>
      <c r="DG106" s="210"/>
      <c r="DH106" s="210"/>
      <c r="DI106" s="210"/>
      <c r="DJ106" s="210"/>
      <c r="DK106" s="210"/>
      <c r="DL106" s="210"/>
      <c r="DM106" s="210"/>
      <c r="DN106" s="210"/>
      <c r="DO106" s="210"/>
      <c r="DP106" s="210"/>
      <c r="DQ106" s="210"/>
      <c r="DR106" s="210"/>
      <c r="DS106" s="210"/>
      <c r="DT106" s="210"/>
      <c r="DU106" s="210"/>
      <c r="DV106" s="210"/>
      <c r="DW106" s="210"/>
      <c r="DX106" s="210"/>
      <c r="DY106" s="210"/>
    </row>
    <row r="107" spans="2:129" ht="18.75" customHeight="1" x14ac:dyDescent="0.15">
      <c r="B107" s="1656" t="s">
        <v>145</v>
      </c>
      <c r="C107" s="1657"/>
      <c r="D107" s="1657"/>
      <c r="E107" s="1657"/>
      <c r="F107" s="1658"/>
      <c r="G107" s="1645" t="s">
        <v>226</v>
      </c>
      <c r="H107" s="1646"/>
      <c r="I107" s="1646"/>
      <c r="J107" s="1646"/>
      <c r="K107" s="1647"/>
      <c r="L107" s="1520" t="s">
        <v>146</v>
      </c>
      <c r="M107" s="1520"/>
      <c r="N107" s="1520"/>
      <c r="O107" s="1520"/>
      <c r="P107" s="1520"/>
      <c r="Q107" s="1520"/>
      <c r="R107" s="1521" t="s">
        <v>227</v>
      </c>
      <c r="S107" s="1521"/>
      <c r="T107" s="1521"/>
      <c r="U107" s="1521"/>
      <c r="V107" s="1521"/>
      <c r="W107" s="1522" t="s">
        <v>228</v>
      </c>
      <c r="X107" s="1522"/>
      <c r="Y107" s="1522"/>
      <c r="Z107" s="1522" t="s">
        <v>229</v>
      </c>
      <c r="AA107" s="1522"/>
      <c r="AB107" s="1522"/>
      <c r="AC107" s="1523" t="s">
        <v>230</v>
      </c>
      <c r="AD107" s="1523"/>
      <c r="AE107" s="1523"/>
      <c r="AF107" s="1523"/>
      <c r="AG107" s="1522" t="s">
        <v>237</v>
      </c>
      <c r="AH107" s="1522"/>
      <c r="AI107" s="1522"/>
      <c r="AJ107" s="1522"/>
      <c r="AK107" s="1522" t="s">
        <v>235</v>
      </c>
      <c r="AL107" s="1522"/>
      <c r="AM107" s="1522"/>
      <c r="AN107" s="1522"/>
      <c r="AO107" s="1642"/>
      <c r="AP107" s="153"/>
      <c r="AQ107" s="1538"/>
      <c r="AR107" s="1539"/>
      <c r="AS107" s="1566" t="s">
        <v>403</v>
      </c>
      <c r="AT107" s="1635"/>
      <c r="AU107" s="1635"/>
      <c r="AV107" s="1635"/>
      <c r="AW107" s="1635"/>
      <c r="AX107" s="1635"/>
      <c r="AY107" s="1635"/>
      <c r="AZ107" s="1635"/>
      <c r="BA107" s="1635"/>
      <c r="BB107" s="1635"/>
      <c r="BC107" s="1635"/>
      <c r="BD107" s="1636"/>
      <c r="BE107" s="1637" t="s">
        <v>404</v>
      </c>
      <c r="BF107" s="1637"/>
      <c r="BG107" s="1638"/>
      <c r="BH107" s="1639"/>
      <c r="BI107" s="1639"/>
      <c r="BJ107" s="1639"/>
      <c r="BK107" s="1639"/>
      <c r="BL107" s="1639"/>
      <c r="BM107" s="1639"/>
      <c r="BN107" s="1639"/>
      <c r="BO107" s="1639"/>
      <c r="BP107" s="1639"/>
      <c r="BQ107" s="1640" t="s">
        <v>8</v>
      </c>
      <c r="BR107" s="1641"/>
      <c r="BS107" s="113"/>
      <c r="BT107" s="214"/>
      <c r="BU107" s="214"/>
      <c r="BV107" s="214"/>
      <c r="BW107" s="214"/>
      <c r="CD107" s="210"/>
      <c r="CK107" s="210"/>
      <c r="CN107" s="18"/>
      <c r="CO107" s="18"/>
      <c r="CP107" s="18"/>
      <c r="CQ107" s="18"/>
      <c r="CR107" s="210"/>
      <c r="CS107" s="18"/>
      <c r="CT107" s="18"/>
      <c r="CU107" s="18"/>
      <c r="CV107" s="18"/>
      <c r="CW107" s="18"/>
      <c r="CX107" s="18"/>
      <c r="CY107" s="213"/>
      <c r="CZ107" s="18"/>
      <c r="DA107" s="18"/>
      <c r="DB107" s="18"/>
      <c r="DC107" s="18"/>
      <c r="DD107" s="213"/>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row>
    <row r="108" spans="2:129" ht="18.75" customHeight="1" x14ac:dyDescent="0.15">
      <c r="B108" s="1541"/>
      <c r="C108" s="1542"/>
      <c r="D108" s="1542"/>
      <c r="E108" s="1542"/>
      <c r="F108" s="1543"/>
      <c r="G108" s="1549"/>
      <c r="H108" s="1550"/>
      <c r="I108" s="296"/>
      <c r="J108" s="300"/>
      <c r="K108" s="216"/>
      <c r="L108" s="1524"/>
      <c r="M108" s="1525"/>
      <c r="N108" s="1525"/>
      <c r="O108" s="1525"/>
      <c r="P108" s="1525"/>
      <c r="Q108" s="156" t="s">
        <v>398</v>
      </c>
      <c r="R108" s="1532"/>
      <c r="S108" s="1532"/>
      <c r="T108" s="1532"/>
      <c r="U108" s="1532"/>
      <c r="V108" s="1532"/>
      <c r="W108" s="1643"/>
      <c r="X108" s="1644"/>
      <c r="Y108" s="155" t="s">
        <v>424</v>
      </c>
      <c r="Z108" s="1533" t="str">
        <f>IF(W108&gt;0,VLOOKUP(W108,BT124:BV222,2,FALSE),"")</f>
        <v/>
      </c>
      <c r="AA108" s="1533"/>
      <c r="AB108" s="1533"/>
      <c r="AC108" s="1628">
        <f>IF(G108=0,0,
 IF(G108="平成",
 IF(K108=0,0,
  IF(AND(I108&gt;=3,I108&lt;=18),0,
   IF(OR(I108=35,I108=5),13-K108,
    IF(AND(I108=19,K108&lt;=3),0,
     IF(I108+W108&lt;35,0,
      IF(I108+W108=35,K108-1,12)))))),
IF(G108="令和",
 IF(K108=0,0,
  IF(I108=5,13-K108,
   IF(I108&lt;5,12,
     IF(AND(I108&gt;=6,I108&lt;=18),0,
      IF(I108=35,13-K108,
       IF(I108+W108&lt;35,0,
          IF(I108+W108=35,K108-1,12))))))))))</f>
        <v>0</v>
      </c>
      <c r="AD108" s="432"/>
      <c r="AE108" s="1528" t="s">
        <v>130</v>
      </c>
      <c r="AF108" s="1529"/>
      <c r="AG108" s="1106"/>
      <c r="AH108" s="375"/>
      <c r="AI108" s="375"/>
      <c r="AJ108" s="157" t="s">
        <v>425</v>
      </c>
      <c r="AK108" s="1556">
        <f>IF(L108=0,0,IF(AC108=0,0,(VLOOKUP($BW$151,BX:CA,4,FALSE))))</f>
        <v>0</v>
      </c>
      <c r="AL108" s="1557"/>
      <c r="AM108" s="1557"/>
      <c r="AN108" s="1557"/>
      <c r="AO108" s="200" t="s">
        <v>398</v>
      </c>
      <c r="AP108" s="130"/>
      <c r="AQ108" s="1562" t="s">
        <v>405</v>
      </c>
      <c r="AR108" s="1563"/>
      <c r="AS108" s="1564" t="s">
        <v>406</v>
      </c>
      <c r="AT108" s="1565"/>
      <c r="AU108" s="1565"/>
      <c r="AV108" s="1565"/>
      <c r="AW108" s="1565"/>
      <c r="AX108" s="1565"/>
      <c r="AY108" s="1565"/>
      <c r="AZ108" s="1565"/>
      <c r="BA108" s="1565"/>
      <c r="BB108" s="1565"/>
      <c r="BC108" s="1565"/>
      <c r="BD108" s="1566"/>
      <c r="BE108" s="1540" t="s">
        <v>407</v>
      </c>
      <c r="BF108" s="1540"/>
      <c r="BG108" s="1613"/>
      <c r="BH108" s="1614"/>
      <c r="BI108" s="1614"/>
      <c r="BJ108" s="1614"/>
      <c r="BK108" s="1614"/>
      <c r="BL108" s="1614"/>
      <c r="BM108" s="1614"/>
      <c r="BN108" s="1614"/>
      <c r="BO108" s="1614"/>
      <c r="BP108" s="1614"/>
      <c r="BQ108" s="1617" t="s">
        <v>8</v>
      </c>
      <c r="BR108" s="1618"/>
      <c r="BS108" s="113"/>
      <c r="BT108" s="214"/>
      <c r="BU108" s="214"/>
      <c r="BV108" s="214"/>
      <c r="BW108" s="214"/>
      <c r="CD108" s="210"/>
      <c r="CK108" s="210"/>
      <c r="CN108" s="18"/>
      <c r="CO108" s="18"/>
      <c r="CP108" s="18"/>
      <c r="CQ108" s="18"/>
      <c r="CR108" s="210"/>
      <c r="CS108" s="18"/>
      <c r="CT108" s="18"/>
      <c r="CU108" s="18"/>
      <c r="CV108" s="18"/>
      <c r="CW108" s="18"/>
      <c r="CX108" s="18"/>
      <c r="CY108" s="213"/>
      <c r="CZ108" s="18"/>
      <c r="DA108" s="18"/>
      <c r="DB108" s="18"/>
      <c r="DC108" s="18"/>
      <c r="DD108" s="213"/>
      <c r="DE108" s="210"/>
      <c r="DF108" s="210"/>
      <c r="DG108" s="210"/>
      <c r="DH108" s="210"/>
      <c r="DI108" s="210"/>
      <c r="DJ108" s="210"/>
      <c r="DK108" s="210"/>
      <c r="DL108" s="210"/>
      <c r="DM108" s="210"/>
      <c r="DN108" s="210"/>
      <c r="DO108" s="210"/>
      <c r="DP108" s="210"/>
      <c r="DQ108" s="210"/>
      <c r="DR108" s="210"/>
      <c r="DS108" s="210"/>
      <c r="DT108" s="210"/>
      <c r="DU108" s="210"/>
      <c r="DV108" s="210"/>
      <c r="DW108" s="210"/>
      <c r="DX108" s="210"/>
      <c r="DY108" s="210"/>
    </row>
    <row r="109" spans="2:129" ht="18.75" customHeight="1" x14ac:dyDescent="0.15">
      <c r="B109" s="1541"/>
      <c r="C109" s="1542"/>
      <c r="D109" s="1542"/>
      <c r="E109" s="1542"/>
      <c r="F109" s="1543"/>
      <c r="G109" s="1549"/>
      <c r="H109" s="1550"/>
      <c r="I109" s="296"/>
      <c r="J109" s="300"/>
      <c r="K109" s="216"/>
      <c r="L109" s="1524"/>
      <c r="M109" s="1525"/>
      <c r="N109" s="1525"/>
      <c r="O109" s="1525"/>
      <c r="P109" s="1525"/>
      <c r="Q109" s="156" t="s">
        <v>398</v>
      </c>
      <c r="R109" s="1553"/>
      <c r="S109" s="1554"/>
      <c r="T109" s="1554"/>
      <c r="U109" s="1554"/>
      <c r="V109" s="1555"/>
      <c r="W109" s="1526"/>
      <c r="X109" s="1527"/>
      <c r="Y109" s="155" t="s">
        <v>424</v>
      </c>
      <c r="Z109" s="1533" t="str">
        <f>IF(W109&gt;0,VLOOKUP(W109,BT124:BV222,2,FALSE),"")</f>
        <v/>
      </c>
      <c r="AA109" s="1533"/>
      <c r="AB109" s="1533"/>
      <c r="AC109" s="1612">
        <f>IF(G109=0,0,
    IF(G109="平成",
     IF(K109=0,0,
      IF(AND(I109&gt;=3,I109&lt;=18),0,
       IF(OR(I109=35,I109=5),13-K109,
        IF(AND(I109=19,K109&lt;=3),0,
         IF(I109+W109&lt;35,0,
          IF(I109+W109=35,K109-1,12)))))),
     IF(G109="令和",
      IF(K109=0,0,
       IF(I109=5,13-K109,
        IF(I109&lt;5,12,
         IF(AND(I109&gt;=6,I109&lt;=19),0,
          IF(I109=35,13-K109,
           IF(I109+W109&lt;35,0,
            IF(I109+W109=35,K109-1,12))))))))))</f>
        <v>0</v>
      </c>
      <c r="AD109" s="432"/>
      <c r="AE109" s="1528" t="s">
        <v>130</v>
      </c>
      <c r="AF109" s="1529"/>
      <c r="AG109" s="1544"/>
      <c r="AH109" s="613"/>
      <c r="AI109" s="613"/>
      <c r="AJ109" s="157" t="s">
        <v>425</v>
      </c>
      <c r="AK109" s="1556">
        <f>IF(L109=0,0,IF(AC109=0,0,(VLOOKUP($CD$151,CE:CH,4,FALSE))))</f>
        <v>0</v>
      </c>
      <c r="AL109" s="1557"/>
      <c r="AM109" s="1557"/>
      <c r="AN109" s="1557"/>
      <c r="AO109" s="200" t="s">
        <v>398</v>
      </c>
      <c r="AP109" s="130"/>
      <c r="AQ109" s="1562"/>
      <c r="AR109" s="1563"/>
      <c r="AS109" s="1565"/>
      <c r="AT109" s="1565"/>
      <c r="AU109" s="1565"/>
      <c r="AV109" s="1565"/>
      <c r="AW109" s="1565"/>
      <c r="AX109" s="1565"/>
      <c r="AY109" s="1565"/>
      <c r="AZ109" s="1565"/>
      <c r="BA109" s="1565"/>
      <c r="BB109" s="1565"/>
      <c r="BC109" s="1565"/>
      <c r="BD109" s="1566"/>
      <c r="BE109" s="1540"/>
      <c r="BF109" s="1540"/>
      <c r="BG109" s="1615"/>
      <c r="BH109" s="1616"/>
      <c r="BI109" s="1616"/>
      <c r="BJ109" s="1616"/>
      <c r="BK109" s="1616"/>
      <c r="BL109" s="1616"/>
      <c r="BM109" s="1616"/>
      <c r="BN109" s="1616"/>
      <c r="BO109" s="1616"/>
      <c r="BP109" s="1616"/>
      <c r="BQ109" s="1619"/>
      <c r="BR109" s="1620"/>
      <c r="BS109" s="113"/>
      <c r="BT109" s="214"/>
      <c r="BU109" s="214"/>
      <c r="BV109" s="214"/>
      <c r="BW109" s="210"/>
      <c r="BX109" s="210"/>
      <c r="BY109" s="210"/>
      <c r="BZ109" s="210"/>
      <c r="CA109" s="210"/>
      <c r="CB109" s="210"/>
      <c r="CC109" s="210"/>
      <c r="CD109" s="210"/>
      <c r="CE109" s="210"/>
      <c r="CF109" s="210"/>
      <c r="CG109" s="210"/>
      <c r="CH109" s="210"/>
      <c r="CI109" s="210"/>
      <c r="CJ109" s="210"/>
      <c r="CK109" s="210"/>
      <c r="CL109" s="210"/>
      <c r="CM109" s="210"/>
      <c r="CN109" s="210"/>
      <c r="CO109" s="210"/>
      <c r="CP109" s="210"/>
      <c r="CQ109" s="210"/>
      <c r="CR109" s="210"/>
      <c r="CS109" s="210"/>
      <c r="CT109" s="210"/>
      <c r="CU109" s="210"/>
      <c r="CV109" s="210"/>
      <c r="CW109" s="210"/>
      <c r="CX109" s="210"/>
      <c r="CY109" s="210"/>
      <c r="CZ109" s="210"/>
      <c r="DA109" s="210"/>
      <c r="DB109" s="210"/>
      <c r="DC109" s="210"/>
      <c r="DD109" s="210"/>
      <c r="DE109" s="210"/>
      <c r="DF109" s="210"/>
      <c r="DG109" s="210"/>
      <c r="DH109" s="210"/>
      <c r="DI109" s="210"/>
      <c r="DJ109" s="210"/>
      <c r="DK109" s="210"/>
      <c r="DL109" s="210"/>
      <c r="DM109" s="210"/>
      <c r="DN109" s="210"/>
      <c r="DO109" s="210"/>
      <c r="DP109" s="210"/>
      <c r="DQ109" s="210"/>
      <c r="DR109" s="210"/>
      <c r="DS109" s="210"/>
      <c r="DT109" s="210"/>
      <c r="DU109" s="210"/>
      <c r="DV109" s="210"/>
      <c r="DW109" s="210"/>
      <c r="DX109" s="210"/>
      <c r="DY109" s="210"/>
    </row>
    <row r="110" spans="2:129" ht="18.75" customHeight="1" thickBot="1" x14ac:dyDescent="0.2">
      <c r="B110" s="1541"/>
      <c r="C110" s="1542"/>
      <c r="D110" s="1542"/>
      <c r="E110" s="1542"/>
      <c r="F110" s="1543"/>
      <c r="G110" s="1549"/>
      <c r="H110" s="1550"/>
      <c r="I110" s="296"/>
      <c r="J110" s="300"/>
      <c r="K110" s="216"/>
      <c r="L110" s="1524"/>
      <c r="M110" s="1525"/>
      <c r="N110" s="1525"/>
      <c r="O110" s="1525"/>
      <c r="P110" s="1525"/>
      <c r="Q110" s="156" t="s">
        <v>398</v>
      </c>
      <c r="R110" s="1553"/>
      <c r="S110" s="1554"/>
      <c r="T110" s="1554"/>
      <c r="U110" s="1554"/>
      <c r="V110" s="1555"/>
      <c r="W110" s="1526"/>
      <c r="X110" s="1527"/>
      <c r="Y110" s="155" t="s">
        <v>424</v>
      </c>
      <c r="Z110" s="1533" t="str">
        <f>IF(W110&gt;0,VLOOKUP(W110,BT124:BV222,2,FALSE),"")</f>
        <v/>
      </c>
      <c r="AA110" s="1533"/>
      <c r="AB110" s="1533"/>
      <c r="AC110" s="1612">
        <f>IF(G110=0,0,
   IF(G110="平成",
    IF(K110=0,0,
     IF(AND(I110&gt;=3,I110&lt;=18),0,
      IF(OR(I110=35,I110=5),13-K110,
       IF(AND(I110=19,K110&lt;=3),0,
        IF(I110+W110&lt;35,0,
         IF(I110+W110=35,K110-1,12)))))),
IF(G110="令和",
 IF(K110=0,0,
  IF(I110=5,13-K110,
   IF(I110&lt;5,12,
    IF(AND(I110&gt;=6,I110&lt;=19),0,
     IF(I110=35,13-K110,
      IF(I110+W110&lt;35,0,
       IF(I110+W110=35,K110-1,12))))))))))</f>
        <v>0</v>
      </c>
      <c r="AD110" s="432"/>
      <c r="AE110" s="1528" t="s">
        <v>130</v>
      </c>
      <c r="AF110" s="1529"/>
      <c r="AG110" s="1544"/>
      <c r="AH110" s="613"/>
      <c r="AI110" s="613"/>
      <c r="AJ110" s="157" t="s">
        <v>425</v>
      </c>
      <c r="AK110" s="1556">
        <f>IF(L110=0,0,IF(AC110=0,0,(VLOOKUP($CK$151,CL:CO,4,FALSE))))</f>
        <v>0</v>
      </c>
      <c r="AL110" s="1557"/>
      <c r="AM110" s="1557"/>
      <c r="AN110" s="1557"/>
      <c r="AO110" s="200" t="s">
        <v>398</v>
      </c>
      <c r="AP110" s="131"/>
      <c r="AQ110" s="1608" t="s">
        <v>408</v>
      </c>
      <c r="AR110" s="1609"/>
      <c r="AS110" s="1609"/>
      <c r="AT110" s="1609"/>
      <c r="AU110" s="1609"/>
      <c r="AV110" s="1609"/>
      <c r="AW110" s="1609"/>
      <c r="AX110" s="1609"/>
      <c r="AY110" s="1609"/>
      <c r="AZ110" s="1609"/>
      <c r="BA110" s="1609"/>
      <c r="BB110" s="1609"/>
      <c r="BC110" s="1609"/>
      <c r="BD110" s="1610"/>
      <c r="BE110" s="1611" t="s">
        <v>418</v>
      </c>
      <c r="BF110" s="1611"/>
      <c r="BG110" s="1631"/>
      <c r="BH110" s="1632"/>
      <c r="BI110" s="1632"/>
      <c r="BJ110" s="1632"/>
      <c r="BK110" s="1632"/>
      <c r="BL110" s="1632"/>
      <c r="BM110" s="1632"/>
      <c r="BN110" s="1632"/>
      <c r="BO110" s="1632"/>
      <c r="BP110" s="1632"/>
      <c r="BQ110" s="1534" t="s">
        <v>8</v>
      </c>
      <c r="BR110" s="1535"/>
      <c r="BS110" s="113"/>
      <c r="BT110" s="214"/>
      <c r="BU110" s="214"/>
      <c r="BV110" s="214"/>
      <c r="BW110" s="210"/>
      <c r="BX110" s="210"/>
      <c r="BY110" s="210"/>
      <c r="BZ110" s="210"/>
      <c r="CA110" s="210"/>
      <c r="CB110" s="210"/>
      <c r="CC110" s="210"/>
      <c r="CD110" s="210"/>
      <c r="CE110" s="210"/>
      <c r="CF110" s="210"/>
      <c r="CG110" s="210"/>
      <c r="CH110" s="210"/>
      <c r="CI110" s="210"/>
      <c r="CJ110" s="210"/>
      <c r="CK110" s="210"/>
      <c r="CL110" s="210"/>
      <c r="CM110" s="210"/>
      <c r="CN110" s="210"/>
      <c r="CO110" s="210"/>
      <c r="CP110" s="210"/>
      <c r="CQ110" s="210"/>
      <c r="CR110" s="210"/>
      <c r="CS110" s="210"/>
      <c r="CT110" s="210"/>
      <c r="CU110" s="210"/>
      <c r="CV110" s="210"/>
      <c r="CW110" s="210"/>
      <c r="CX110" s="210"/>
      <c r="CY110" s="210"/>
      <c r="CZ110" s="210"/>
      <c r="DA110" s="210"/>
      <c r="DB110" s="210"/>
      <c r="DC110" s="210"/>
      <c r="DD110" s="210"/>
      <c r="DE110" s="210"/>
      <c r="DF110" s="210"/>
      <c r="DG110" s="210"/>
      <c r="DH110" s="210"/>
      <c r="DI110" s="210"/>
      <c r="DJ110" s="210"/>
      <c r="DK110" s="210"/>
      <c r="DL110" s="210"/>
      <c r="DM110" s="210"/>
      <c r="DN110" s="210"/>
      <c r="DO110" s="210"/>
      <c r="DP110" s="210"/>
      <c r="DQ110" s="210"/>
      <c r="DR110" s="210"/>
      <c r="DS110" s="210"/>
      <c r="DT110" s="210"/>
      <c r="DU110" s="210"/>
      <c r="DV110" s="210"/>
      <c r="DW110" s="210"/>
      <c r="DX110" s="210"/>
      <c r="DY110" s="210"/>
    </row>
    <row r="111" spans="2:129" ht="18.75" customHeight="1" thickTop="1" thickBot="1" x14ac:dyDescent="0.2">
      <c r="B111" s="1551" t="s">
        <v>131</v>
      </c>
      <c r="C111" s="1552"/>
      <c r="D111" s="1552"/>
      <c r="E111" s="1552"/>
      <c r="F111" s="1552"/>
      <c r="G111" s="1552"/>
      <c r="H111" s="1552"/>
      <c r="I111" s="1558" t="s">
        <v>399</v>
      </c>
      <c r="J111" s="1559"/>
      <c r="K111" s="1559"/>
      <c r="L111" s="1559"/>
      <c r="M111" s="1559"/>
      <c r="N111" s="1559"/>
      <c r="O111" s="1559"/>
      <c r="P111" s="1559"/>
      <c r="Q111" s="1559"/>
      <c r="R111" s="1559"/>
      <c r="S111" s="1559"/>
      <c r="T111" s="1559"/>
      <c r="U111" s="1559"/>
      <c r="V111" s="1559"/>
      <c r="W111" s="1559"/>
      <c r="X111" s="1559"/>
      <c r="Y111" s="1559"/>
      <c r="Z111" s="1559"/>
      <c r="AA111" s="1559"/>
      <c r="AB111" s="1559"/>
      <c r="AC111" s="1559"/>
      <c r="AD111" s="1559"/>
      <c r="AE111" s="1559"/>
      <c r="AF111" s="1560"/>
      <c r="AG111" s="1629">
        <f>SUM(AK108:AN110)</f>
        <v>0</v>
      </c>
      <c r="AH111" s="1630"/>
      <c r="AI111" s="1630"/>
      <c r="AJ111" s="1630"/>
      <c r="AK111" s="1630"/>
      <c r="AL111" s="1630"/>
      <c r="AM111" s="1630"/>
      <c r="AN111" s="1596" t="s">
        <v>8</v>
      </c>
      <c r="AO111" s="1597"/>
      <c r="AP111" s="131"/>
      <c r="AQ111" s="1570" t="s">
        <v>645</v>
      </c>
      <c r="AR111" s="1571"/>
      <c r="AS111" s="1571"/>
      <c r="AT111" s="1571"/>
      <c r="AU111" s="1571"/>
      <c r="AV111" s="1571"/>
      <c r="AW111" s="1571"/>
      <c r="AX111" s="1571"/>
      <c r="AY111" s="1571"/>
      <c r="AZ111" s="1571"/>
      <c r="BA111" s="1571"/>
      <c r="BB111" s="1571"/>
      <c r="BC111" s="1571"/>
      <c r="BD111" s="1572"/>
      <c r="BE111" s="1561" t="s">
        <v>419</v>
      </c>
      <c r="BF111" s="1561"/>
      <c r="BG111" s="1530">
        <f>IF(OR(BG107&gt;=0,BG110&gt;=0),IF(550000-BG107-BG110&lt;0,"0",550000-BG107-BG110),"")</f>
        <v>550000</v>
      </c>
      <c r="BH111" s="1530"/>
      <c r="BI111" s="1530"/>
      <c r="BJ111" s="1530"/>
      <c r="BK111" s="1530"/>
      <c r="BL111" s="1530"/>
      <c r="BM111" s="1530"/>
      <c r="BN111" s="1530"/>
      <c r="BO111" s="1530"/>
      <c r="BP111" s="1531"/>
      <c r="BQ111" s="1633" t="s">
        <v>8</v>
      </c>
      <c r="BR111" s="1634"/>
      <c r="BS111" s="113"/>
      <c r="BT111" s="214"/>
      <c r="BU111" s="214"/>
      <c r="BV111" s="214"/>
      <c r="BW111" s="210"/>
      <c r="BX111" s="210"/>
      <c r="BY111" s="210"/>
      <c r="BZ111" s="210"/>
      <c r="CA111" s="210"/>
      <c r="CB111" s="210"/>
      <c r="CC111" s="210"/>
      <c r="CD111" s="210"/>
      <c r="CE111" s="210"/>
      <c r="CF111" s="210"/>
      <c r="CG111" s="210"/>
      <c r="CH111" s="210"/>
      <c r="CI111" s="210"/>
      <c r="CJ111" s="210"/>
      <c r="CK111" s="210"/>
      <c r="CL111" s="210"/>
      <c r="CM111" s="210"/>
      <c r="CN111" s="210"/>
      <c r="CO111" s="210"/>
      <c r="CP111" s="210"/>
      <c r="CQ111" s="210"/>
      <c r="CR111" s="210"/>
      <c r="CS111" s="210"/>
      <c r="CT111" s="210"/>
      <c r="CU111" s="210"/>
      <c r="CV111" s="210"/>
      <c r="CW111" s="210"/>
      <c r="CX111" s="210"/>
      <c r="CY111" s="210"/>
      <c r="CZ111" s="210"/>
      <c r="DA111" s="210"/>
      <c r="DB111" s="210"/>
      <c r="DC111" s="210"/>
      <c r="DD111" s="210"/>
      <c r="DE111" s="210"/>
      <c r="DF111" s="210"/>
      <c r="DG111" s="210"/>
      <c r="DH111" s="210"/>
      <c r="DI111" s="210"/>
      <c r="DJ111" s="210"/>
      <c r="DK111" s="210"/>
      <c r="DL111" s="210"/>
      <c r="DM111" s="210"/>
      <c r="DN111" s="210"/>
      <c r="DO111" s="210"/>
      <c r="DP111" s="210"/>
      <c r="DQ111" s="210"/>
      <c r="DR111" s="210"/>
      <c r="DS111" s="210"/>
      <c r="DT111" s="210"/>
      <c r="DU111" s="210"/>
      <c r="DV111" s="210"/>
      <c r="DW111" s="210"/>
      <c r="DX111" s="210"/>
      <c r="DY111" s="210"/>
    </row>
    <row r="112" spans="2:129" ht="18.75" customHeight="1" thickBot="1" x14ac:dyDescent="0.2">
      <c r="B112" s="1648" t="s">
        <v>595</v>
      </c>
      <c r="C112" s="1649"/>
      <c r="D112" s="1649"/>
      <c r="E112" s="1649"/>
      <c r="F112" s="1649"/>
      <c r="G112" s="1649"/>
      <c r="H112" s="1649"/>
      <c r="I112" s="1649"/>
      <c r="J112" s="1649"/>
      <c r="K112" s="1649"/>
      <c r="L112" s="1649"/>
      <c r="M112" s="1649"/>
      <c r="N112" s="1649"/>
      <c r="O112" s="1649"/>
      <c r="P112" s="1649"/>
      <c r="Q112" s="1649"/>
      <c r="R112" s="1649"/>
      <c r="S112" s="1649"/>
      <c r="T112" s="1649"/>
      <c r="U112" s="1649"/>
      <c r="V112" s="1649"/>
      <c r="W112" s="1649"/>
      <c r="X112" s="1649"/>
      <c r="Y112" s="1649"/>
      <c r="Z112" s="1649"/>
      <c r="AA112" s="1649"/>
      <c r="AB112" s="1649"/>
      <c r="AC112" s="1649"/>
      <c r="AD112" s="1649"/>
      <c r="AE112" s="1649"/>
      <c r="AF112" s="1649"/>
      <c r="AG112" s="1649"/>
      <c r="AH112" s="1649"/>
      <c r="AI112" s="1649"/>
      <c r="AJ112" s="1649"/>
      <c r="AK112" s="1649"/>
      <c r="AL112" s="1649"/>
      <c r="AM112" s="1649"/>
      <c r="AN112" s="1649"/>
      <c r="AO112" s="1649"/>
      <c r="AP112" s="131"/>
      <c r="AQ112" s="1626" t="s">
        <v>646</v>
      </c>
      <c r="AR112" s="1627"/>
      <c r="AS112" s="1627"/>
      <c r="AT112" s="1627"/>
      <c r="AU112" s="1627"/>
      <c r="AV112" s="1627"/>
      <c r="AW112" s="1627"/>
      <c r="AX112" s="1627"/>
      <c r="AY112" s="1627"/>
      <c r="AZ112" s="1627"/>
      <c r="BA112" s="1627"/>
      <c r="BB112" s="1627"/>
      <c r="BC112" s="1627"/>
      <c r="BD112" s="1627"/>
      <c r="BE112" s="1594" t="s">
        <v>420</v>
      </c>
      <c r="BF112" s="1594"/>
      <c r="BG112" s="1598">
        <f>IF(OR(BG108&gt;=0,BG110&gt;=0),IF(550000-BG108-BG110&lt;0,"0",550000-BG108-BG110),"")</f>
        <v>550000</v>
      </c>
      <c r="BH112" s="1598"/>
      <c r="BI112" s="1598"/>
      <c r="BJ112" s="1598"/>
      <c r="BK112" s="1598"/>
      <c r="BL112" s="1598"/>
      <c r="BM112" s="1598"/>
      <c r="BN112" s="1598"/>
      <c r="BO112" s="1598"/>
      <c r="BP112" s="1599"/>
      <c r="BQ112" s="1600" t="s">
        <v>8</v>
      </c>
      <c r="BR112" s="1601"/>
      <c r="BS112" s="113"/>
      <c r="BT112" s="214"/>
      <c r="BU112" s="1687"/>
      <c r="BV112" s="1687"/>
      <c r="BW112" s="1687"/>
      <c r="BX112" s="1687"/>
      <c r="BY112" s="1687"/>
      <c r="BZ112" s="1687"/>
      <c r="CA112" s="1687"/>
      <c r="CB112" s="1687"/>
      <c r="CC112" s="1687"/>
      <c r="CD112" s="210"/>
      <c r="CE112" s="210"/>
      <c r="CF112" s="210"/>
      <c r="CG112" s="210"/>
      <c r="CH112" s="210"/>
      <c r="CI112" s="210"/>
      <c r="CJ112" s="210"/>
      <c r="CK112" s="210"/>
      <c r="CL112" s="210"/>
      <c r="CM112" s="210"/>
      <c r="CN112" s="210"/>
      <c r="CO112" s="210"/>
      <c r="CP112" s="210"/>
      <c r="CQ112" s="210"/>
      <c r="CR112" s="210"/>
      <c r="CS112" s="210"/>
      <c r="CT112" s="210"/>
      <c r="CU112" s="210"/>
      <c r="CV112" s="210"/>
      <c r="CW112" s="210"/>
      <c r="CX112" s="210"/>
      <c r="CY112" s="210"/>
      <c r="CZ112" s="210"/>
      <c r="DA112" s="210"/>
      <c r="DB112" s="210"/>
      <c r="DC112" s="210"/>
      <c r="DD112" s="210"/>
      <c r="DE112" s="210"/>
      <c r="DF112" s="210"/>
      <c r="DG112" s="210"/>
      <c r="DH112" s="210"/>
      <c r="DI112" s="210"/>
      <c r="DJ112" s="210"/>
      <c r="DK112" s="210"/>
      <c r="DL112" s="210"/>
      <c r="DM112" s="210"/>
      <c r="DN112" s="210"/>
      <c r="DO112" s="210"/>
      <c r="DP112" s="210"/>
      <c r="DQ112" s="210"/>
      <c r="DR112" s="210"/>
      <c r="DS112" s="210"/>
      <c r="DT112" s="210"/>
      <c r="DU112" s="210"/>
      <c r="DV112" s="210"/>
      <c r="DW112" s="210"/>
      <c r="DX112" s="210"/>
      <c r="DY112" s="210"/>
    </row>
    <row r="113" spans="2:129" ht="18.75" customHeight="1" thickBot="1" x14ac:dyDescent="0.2">
      <c r="B113" s="1663" t="s">
        <v>400</v>
      </c>
      <c r="C113" s="1663"/>
      <c r="D113" s="1663"/>
      <c r="E113" s="1663"/>
      <c r="F113" s="1663"/>
      <c r="G113" s="1663"/>
      <c r="H113" s="1663"/>
      <c r="I113" s="1663"/>
      <c r="J113" s="1663"/>
      <c r="K113" s="1663"/>
      <c r="L113" s="1663"/>
      <c r="M113" s="1663"/>
      <c r="N113" s="1663"/>
      <c r="O113" s="1663"/>
      <c r="P113" s="1663"/>
      <c r="Q113" s="1663"/>
      <c r="R113" s="1663"/>
      <c r="S113" s="1663"/>
      <c r="T113" s="1663"/>
      <c r="U113" s="1663"/>
      <c r="V113" s="1663"/>
      <c r="W113" s="1663"/>
      <c r="X113" s="1663"/>
      <c r="Y113" s="1663"/>
      <c r="Z113" s="1663"/>
      <c r="AA113" s="1663"/>
      <c r="AB113" s="1663"/>
      <c r="AC113" s="1663"/>
      <c r="AD113" s="1663"/>
      <c r="AE113" s="1663"/>
      <c r="AF113" s="1663"/>
      <c r="AG113" s="1663"/>
      <c r="AH113" s="1663"/>
      <c r="AI113" s="1663"/>
      <c r="AJ113" s="1663"/>
      <c r="AK113" s="1663"/>
      <c r="AL113" s="1663"/>
      <c r="AM113" s="1663"/>
      <c r="AN113" s="1663"/>
      <c r="AO113" s="1663"/>
      <c r="AP113" s="131"/>
      <c r="AQ113" s="1573" t="s">
        <v>409</v>
      </c>
      <c r="AR113" s="1574"/>
      <c r="AS113" s="1575"/>
      <c r="AT113" s="1581" t="s">
        <v>401</v>
      </c>
      <c r="AU113" s="1581"/>
      <c r="AV113" s="1690" t="s">
        <v>496</v>
      </c>
      <c r="AW113" s="1691"/>
      <c r="AX113" s="1691"/>
      <c r="AY113" s="1691"/>
      <c r="AZ113" s="1692"/>
      <c r="BA113" s="1583" t="s">
        <v>410</v>
      </c>
      <c r="BB113" s="1583"/>
      <c r="BC113" s="1583"/>
      <c r="BD113" s="1583"/>
      <c r="BE113" s="1602" t="s">
        <v>411</v>
      </c>
      <c r="BF113" s="1603"/>
      <c r="BG113" s="1585" t="s">
        <v>412</v>
      </c>
      <c r="BH113" s="1666" t="s">
        <v>600</v>
      </c>
      <c r="BI113" s="1666"/>
      <c r="BJ113" s="1666"/>
      <c r="BK113" s="1666"/>
      <c r="BL113" s="1666"/>
      <c r="BM113" s="1666"/>
      <c r="BN113" s="1666"/>
      <c r="BO113" s="1666"/>
      <c r="BP113" s="1666"/>
      <c r="BQ113" s="1604" t="s">
        <v>8</v>
      </c>
      <c r="BR113" s="1605"/>
      <c r="BS113" s="1688"/>
      <c r="BT113" s="1689"/>
      <c r="BU113" s="1689"/>
      <c r="BV113" s="1689"/>
      <c r="BW113" s="1689"/>
      <c r="BX113" s="1689"/>
      <c r="BY113" s="1689"/>
      <c r="BZ113" s="1689"/>
      <c r="CA113" s="1689"/>
      <c r="CB113" s="1689"/>
      <c r="CC113" s="1689"/>
      <c r="CD113" s="1689"/>
      <c r="CE113" s="1689"/>
      <c r="CF113" s="1689"/>
      <c r="CG113" s="1689"/>
      <c r="CH113" s="1689"/>
      <c r="CI113" s="1689"/>
      <c r="CJ113" s="1689"/>
      <c r="CK113" s="1689"/>
      <c r="CL113" s="1689"/>
      <c r="CM113" s="1689"/>
      <c r="CN113" s="1689"/>
      <c r="CO113" s="1689"/>
      <c r="CP113" s="1689"/>
      <c r="CQ113" s="1689"/>
      <c r="CR113" s="1689"/>
      <c r="CS113" s="1689"/>
      <c r="CT113" s="1689"/>
      <c r="CU113" s="1689"/>
      <c r="CV113" s="1689"/>
      <c r="CW113" s="1689"/>
      <c r="CX113" s="1689"/>
      <c r="CY113" s="1689"/>
      <c r="CZ113" s="1689"/>
      <c r="DA113" s="1689"/>
      <c r="DB113" s="1689"/>
      <c r="DC113" s="1689"/>
      <c r="DD113" s="1689"/>
      <c r="DE113" s="1689"/>
      <c r="DF113" s="1689"/>
      <c r="DG113" s="1689"/>
      <c r="DH113" s="1689"/>
      <c r="DI113" s="1689"/>
      <c r="DJ113" s="1689"/>
      <c r="DK113" s="1689"/>
      <c r="DL113" s="1689"/>
      <c r="DM113" s="1689"/>
      <c r="DN113" s="1689"/>
      <c r="DO113" s="1689"/>
      <c r="DP113" s="1689"/>
      <c r="DQ113" s="1689"/>
      <c r="DR113" s="1689"/>
      <c r="DS113" s="1689"/>
      <c r="DT113" s="1689"/>
      <c r="DU113" s="1689"/>
      <c r="DV113" s="1689"/>
      <c r="DW113" s="1689"/>
      <c r="DX113" s="1689"/>
      <c r="DY113" s="1689"/>
    </row>
    <row r="114" spans="2:129" ht="18.75" customHeight="1" x14ac:dyDescent="0.15">
      <c r="B114" s="1656" t="s">
        <v>145</v>
      </c>
      <c r="C114" s="1657"/>
      <c r="D114" s="1657"/>
      <c r="E114" s="1657"/>
      <c r="F114" s="1658"/>
      <c r="G114" s="1645" t="s">
        <v>226</v>
      </c>
      <c r="H114" s="1646"/>
      <c r="I114" s="1646"/>
      <c r="J114" s="1646"/>
      <c r="K114" s="1647"/>
      <c r="L114" s="1520" t="s">
        <v>146</v>
      </c>
      <c r="M114" s="1520"/>
      <c r="N114" s="1520"/>
      <c r="O114" s="1520"/>
      <c r="P114" s="1520"/>
      <c r="Q114" s="1520"/>
      <c r="R114" s="1650" t="s">
        <v>227</v>
      </c>
      <c r="S114" s="1651"/>
      <c r="T114" s="1651"/>
      <c r="U114" s="1651"/>
      <c r="V114" s="1652"/>
      <c r="W114" s="1676" t="s">
        <v>228</v>
      </c>
      <c r="X114" s="1677"/>
      <c r="Y114" s="1678"/>
      <c r="Z114" s="1653" t="s">
        <v>231</v>
      </c>
      <c r="AA114" s="1654"/>
      <c r="AB114" s="1655"/>
      <c r="AC114" s="1659" t="s">
        <v>230</v>
      </c>
      <c r="AD114" s="1660"/>
      <c r="AE114" s="1660"/>
      <c r="AF114" s="1661"/>
      <c r="AG114" s="1679" t="s">
        <v>237</v>
      </c>
      <c r="AH114" s="1680"/>
      <c r="AI114" s="1680"/>
      <c r="AJ114" s="1681"/>
      <c r="AK114" s="1676" t="s">
        <v>236</v>
      </c>
      <c r="AL114" s="1677"/>
      <c r="AM114" s="1677"/>
      <c r="AN114" s="1677"/>
      <c r="AO114" s="1682"/>
      <c r="AP114" s="131"/>
      <c r="AQ114" s="1576"/>
      <c r="AR114" s="1577"/>
      <c r="AS114" s="1578"/>
      <c r="AT114" s="1582"/>
      <c r="AU114" s="1582"/>
      <c r="AV114" s="1693" t="s">
        <v>495</v>
      </c>
      <c r="AW114" s="1694"/>
      <c r="AX114" s="1694"/>
      <c r="AY114" s="1694"/>
      <c r="AZ114" s="1695"/>
      <c r="BA114" s="1584"/>
      <c r="BB114" s="1584"/>
      <c r="BC114" s="1584"/>
      <c r="BD114" s="1584"/>
      <c r="BE114" s="1592"/>
      <c r="BF114" s="1593"/>
      <c r="BG114" s="1586"/>
      <c r="BH114" s="1667" t="str">
        <f>IF(OR(BG106="",BG108&gt;=BG111,BG110&gt;550000),"",IF(OR(BG108="",BG108&lt;=BG111),MIN(BG106,BG112),""))</f>
        <v/>
      </c>
      <c r="BI114" s="1667"/>
      <c r="BJ114" s="1667"/>
      <c r="BK114" s="1667"/>
      <c r="BL114" s="1667"/>
      <c r="BM114" s="1667"/>
      <c r="BN114" s="1667"/>
      <c r="BO114" s="1667"/>
      <c r="BP114" s="1667"/>
      <c r="BQ114" s="1606"/>
      <c r="BR114" s="1607"/>
      <c r="BS114" s="1688"/>
      <c r="BT114" s="1689"/>
      <c r="BU114" s="1689"/>
      <c r="BV114" s="1689"/>
      <c r="BW114" s="1689"/>
      <c r="BX114" s="1689"/>
      <c r="BY114" s="1689"/>
      <c r="BZ114" s="1689"/>
      <c r="CA114" s="1689"/>
      <c r="CB114" s="1689"/>
      <c r="CC114" s="1689"/>
      <c r="CD114" s="1689"/>
      <c r="CE114" s="1689"/>
      <c r="CF114" s="1689"/>
      <c r="CG114" s="1689"/>
      <c r="CH114" s="1689"/>
      <c r="CI114" s="1689"/>
      <c r="CJ114" s="1689"/>
      <c r="CK114" s="1689"/>
      <c r="CL114" s="1689"/>
      <c r="CM114" s="1689"/>
      <c r="CN114" s="1689"/>
      <c r="CO114" s="1689"/>
      <c r="CP114" s="1689"/>
      <c r="CQ114" s="1689"/>
      <c r="CR114" s="1689"/>
      <c r="CS114" s="1689"/>
      <c r="CT114" s="1689"/>
      <c r="CU114" s="1689"/>
      <c r="CV114" s="1689"/>
      <c r="CW114" s="1689"/>
      <c r="CX114" s="1689"/>
      <c r="CY114" s="1689"/>
      <c r="CZ114" s="1689"/>
      <c r="DA114" s="1689"/>
      <c r="DB114" s="1689"/>
      <c r="DC114" s="1689"/>
      <c r="DD114" s="1689"/>
      <c r="DE114" s="1689"/>
      <c r="DF114" s="1689"/>
      <c r="DG114" s="1689"/>
      <c r="DH114" s="1689"/>
      <c r="DI114" s="1689"/>
      <c r="DJ114" s="1689"/>
      <c r="DK114" s="1689"/>
      <c r="DL114" s="1689"/>
      <c r="DM114" s="1689"/>
      <c r="DN114" s="1689"/>
      <c r="DO114" s="1689"/>
      <c r="DP114" s="1689"/>
      <c r="DQ114" s="1689"/>
      <c r="DR114" s="1689"/>
      <c r="DS114" s="1689"/>
      <c r="DT114" s="1689"/>
      <c r="DU114" s="1689"/>
      <c r="DV114" s="1689"/>
      <c r="DW114" s="1689"/>
      <c r="DX114" s="1689"/>
      <c r="DY114" s="1689"/>
    </row>
    <row r="115" spans="2:129" ht="18.75" customHeight="1" x14ac:dyDescent="0.15">
      <c r="B115" s="1541"/>
      <c r="C115" s="1542"/>
      <c r="D115" s="1542"/>
      <c r="E115" s="1542"/>
      <c r="F115" s="1543"/>
      <c r="G115" s="1549"/>
      <c r="H115" s="1550"/>
      <c r="I115" s="259"/>
      <c r="J115" s="300"/>
      <c r="K115" s="216"/>
      <c r="L115" s="1524"/>
      <c r="M115" s="1525"/>
      <c r="N115" s="1525"/>
      <c r="O115" s="1525"/>
      <c r="P115" s="1525"/>
      <c r="Q115" s="158" t="s">
        <v>398</v>
      </c>
      <c r="R115" s="1545">
        <f>IF(L115=0,0,IF((VLOOKUP(CR151,CS:CV,4,FALSE))&gt;0,L115*0.9,DA151))</f>
        <v>0</v>
      </c>
      <c r="S115" s="1546"/>
      <c r="T115" s="1546"/>
      <c r="U115" s="1546"/>
      <c r="V115" s="158" t="s">
        <v>398</v>
      </c>
      <c r="W115" s="1526"/>
      <c r="X115" s="1527"/>
      <c r="Y115" s="155" t="s">
        <v>424</v>
      </c>
      <c r="Z115" s="1533" t="str">
        <f>IF(W115&gt;0,VLOOKUP(W115,$BT$124:$BV$222,3,FALSE),"")</f>
        <v/>
      </c>
      <c r="AA115" s="1533"/>
      <c r="AB115" s="1533"/>
      <c r="AC115" s="1547">
        <f>IF(G115=0,0,
IF(G115="平成",
IF(K115=0,0,
IF(AND(I115&lt;3,I115&gt;18),0,
IF(AND(I115=19,K115&lt;=3),13-K115,
IF(AND(I115=19,K115&gt;3),0,
IF(I115+W115&lt;35,0,
IF(I115+W115=35,K115-1,12))))))))</f>
        <v>0</v>
      </c>
      <c r="AD115" s="1548"/>
      <c r="AE115" s="1528" t="s">
        <v>130</v>
      </c>
      <c r="AF115" s="1529"/>
      <c r="AG115" s="1544"/>
      <c r="AH115" s="613"/>
      <c r="AI115" s="613"/>
      <c r="AJ115" s="157" t="s">
        <v>425</v>
      </c>
      <c r="AK115" s="1662">
        <f>IF(L115=0,0,IF(AC115=0,0,(VLOOKUP($CR$151,CS:DB,10,FALSE))))</f>
        <v>0</v>
      </c>
      <c r="AL115" s="1546"/>
      <c r="AM115" s="1546"/>
      <c r="AN115" s="1546"/>
      <c r="AO115" s="200" t="s">
        <v>398</v>
      </c>
      <c r="AP115" s="131"/>
      <c r="AQ115" s="1576"/>
      <c r="AR115" s="1577"/>
      <c r="AS115" s="1578"/>
      <c r="AT115" s="1582"/>
      <c r="AU115" s="1582"/>
      <c r="AV115" s="1587" t="s">
        <v>494</v>
      </c>
      <c r="AW115" s="1587"/>
      <c r="AX115" s="1587"/>
      <c r="AY115" s="1587"/>
      <c r="AZ115" s="1587"/>
      <c r="BA115" s="1587" t="s">
        <v>413</v>
      </c>
      <c r="BB115" s="1587"/>
      <c r="BC115" s="1587"/>
      <c r="BD115" s="1587"/>
      <c r="BE115" s="1592" t="s">
        <v>414</v>
      </c>
      <c r="BF115" s="1593"/>
      <c r="BG115" s="1588" t="s">
        <v>412</v>
      </c>
      <c r="BH115" s="1672" t="s">
        <v>601</v>
      </c>
      <c r="BI115" s="1672"/>
      <c r="BJ115" s="1672"/>
      <c r="BK115" s="1672"/>
      <c r="BL115" s="1672"/>
      <c r="BM115" s="1672"/>
      <c r="BN115" s="1672"/>
      <c r="BO115" s="1672"/>
      <c r="BP115" s="1672"/>
      <c r="BQ115" s="1668" t="s">
        <v>8</v>
      </c>
      <c r="BR115" s="1669"/>
      <c r="BS115" s="1688"/>
      <c r="BT115" s="1689"/>
      <c r="BU115" s="1689"/>
      <c r="BV115" s="1689"/>
      <c r="BW115" s="1689"/>
      <c r="BX115" s="1689"/>
      <c r="BY115" s="1689"/>
      <c r="BZ115" s="1689"/>
      <c r="CA115" s="1689"/>
      <c r="CB115" s="1689"/>
      <c r="CC115" s="1689"/>
      <c r="CD115" s="1689"/>
      <c r="CE115" s="1689"/>
      <c r="CF115" s="1689"/>
      <c r="CG115" s="1689"/>
      <c r="CH115" s="1689"/>
      <c r="CI115" s="1689"/>
      <c r="CJ115" s="1689"/>
      <c r="CK115" s="1689"/>
      <c r="CL115" s="1689"/>
      <c r="CM115" s="1689"/>
      <c r="CN115" s="1689"/>
      <c r="CO115" s="1689"/>
      <c r="CP115" s="1689"/>
      <c r="CQ115" s="1689"/>
      <c r="CR115" s="1689"/>
      <c r="CS115" s="1689"/>
      <c r="CT115" s="1689"/>
      <c r="CU115" s="1689"/>
      <c r="CV115" s="1689"/>
      <c r="CW115" s="1689"/>
      <c r="CX115" s="1689"/>
      <c r="CY115" s="1689"/>
      <c r="CZ115" s="1689"/>
      <c r="DA115" s="1689"/>
      <c r="DB115" s="1689"/>
      <c r="DC115" s="1689"/>
      <c r="DD115" s="1689"/>
      <c r="DE115" s="1689"/>
      <c r="DF115" s="1689"/>
      <c r="DG115" s="1689"/>
      <c r="DH115" s="1689"/>
      <c r="DI115" s="1689"/>
      <c r="DJ115" s="1689"/>
      <c r="DK115" s="1689"/>
      <c r="DL115" s="1689"/>
      <c r="DM115" s="1689"/>
      <c r="DN115" s="1689"/>
      <c r="DO115" s="1689"/>
      <c r="DP115" s="1689"/>
      <c r="DQ115" s="1689"/>
      <c r="DR115" s="1689"/>
      <c r="DS115" s="1689"/>
      <c r="DT115" s="1689"/>
      <c r="DU115" s="1689"/>
      <c r="DV115" s="1689"/>
      <c r="DW115" s="1689"/>
      <c r="DX115" s="1689"/>
      <c r="DY115" s="1689"/>
    </row>
    <row r="116" spans="2:129" ht="18.75" customHeight="1" x14ac:dyDescent="0.15">
      <c r="B116" s="1541"/>
      <c r="C116" s="1542"/>
      <c r="D116" s="1542"/>
      <c r="E116" s="1542"/>
      <c r="F116" s="1543"/>
      <c r="G116" s="1549"/>
      <c r="H116" s="1550"/>
      <c r="I116" s="259"/>
      <c r="J116" s="300"/>
      <c r="K116" s="216"/>
      <c r="L116" s="1524"/>
      <c r="M116" s="1525"/>
      <c r="N116" s="1525"/>
      <c r="O116" s="1525"/>
      <c r="P116" s="1525"/>
      <c r="Q116" s="158" t="s">
        <v>398</v>
      </c>
      <c r="R116" s="1545">
        <f t="shared" ref="R116:R117" si="0">IF(L116=0,0,IF((VLOOKUP(CR152,CS:CV,4,FALSE))&gt;0,L116*0.9,DA152))</f>
        <v>0</v>
      </c>
      <c r="S116" s="1546"/>
      <c r="T116" s="1546"/>
      <c r="U116" s="1546"/>
      <c r="V116" s="158" t="s">
        <v>398</v>
      </c>
      <c r="W116" s="1526"/>
      <c r="X116" s="1527"/>
      <c r="Y116" s="155" t="s">
        <v>424</v>
      </c>
      <c r="Z116" s="1533" t="str">
        <f t="shared" ref="Z116:Z117" si="1">IF(W116&gt;0,VLOOKUP(W116,$BT$124:$BV$222,3,FALSE),"")</f>
        <v/>
      </c>
      <c r="AA116" s="1533"/>
      <c r="AB116" s="1533"/>
      <c r="AC116" s="1547">
        <f>IF(G116=0,0,
IF(G116="平成",
IF(K116=0,0,
IF(AND(I116&lt;3,I116&gt;18),0,
IF(AND(I116=19,K116&lt;=3),13-K116,
IF(AND(I116=19,K116&gt;3),0,
IF(I116+W116&lt;35,0,
IF(I116+W116=35,K116-1,12))))))))</f>
        <v>0</v>
      </c>
      <c r="AD116" s="1548"/>
      <c r="AE116" s="1528" t="s">
        <v>130</v>
      </c>
      <c r="AF116" s="1529"/>
      <c r="AG116" s="1544"/>
      <c r="AH116" s="613"/>
      <c r="AI116" s="613"/>
      <c r="AJ116" s="157" t="s">
        <v>425</v>
      </c>
      <c r="AK116" s="1662">
        <f>IF(L116=0,0,IF(AC116=0,0,(VLOOKUP($DC$151,DD:DM,10,FALSE))))</f>
        <v>0</v>
      </c>
      <c r="AL116" s="1546"/>
      <c r="AM116" s="1546"/>
      <c r="AN116" s="1546"/>
      <c r="AO116" s="200" t="s">
        <v>398</v>
      </c>
      <c r="AP116" s="131"/>
      <c r="AQ116" s="1576"/>
      <c r="AR116" s="1577"/>
      <c r="AS116" s="1578"/>
      <c r="AT116" s="1582"/>
      <c r="AU116" s="1582"/>
      <c r="AV116" s="1587"/>
      <c r="AW116" s="1587"/>
      <c r="AX116" s="1587"/>
      <c r="AY116" s="1587"/>
      <c r="AZ116" s="1587"/>
      <c r="BA116" s="1587"/>
      <c r="BB116" s="1587"/>
      <c r="BC116" s="1587"/>
      <c r="BD116" s="1587"/>
      <c r="BE116" s="1592"/>
      <c r="BF116" s="1593"/>
      <c r="BG116" s="1589"/>
      <c r="BH116" s="1673" t="str">
        <f>IF(BG108&gt;BG111,BG107,"")</f>
        <v/>
      </c>
      <c r="BI116" s="1673"/>
      <c r="BJ116" s="1673"/>
      <c r="BK116" s="1673"/>
      <c r="BL116" s="1673"/>
      <c r="BM116" s="1673"/>
      <c r="BN116" s="1673"/>
      <c r="BO116" s="1673"/>
      <c r="BP116" s="1673"/>
      <c r="BQ116" s="1606"/>
      <c r="BR116" s="1607"/>
      <c r="BS116" s="1688"/>
      <c r="BT116" s="1689"/>
      <c r="BU116" s="1689"/>
      <c r="BV116" s="1689"/>
      <c r="BW116" s="1689"/>
      <c r="BX116" s="1689"/>
      <c r="BY116" s="1689"/>
      <c r="BZ116" s="1689"/>
      <c r="CA116" s="1689"/>
      <c r="CB116" s="1689"/>
      <c r="CC116" s="1689"/>
      <c r="CD116" s="1689"/>
      <c r="CE116" s="1689"/>
      <c r="CF116" s="1689"/>
      <c r="CG116" s="1689"/>
      <c r="CH116" s="1689"/>
      <c r="CI116" s="1689"/>
      <c r="CJ116" s="1689"/>
      <c r="CK116" s="1689"/>
      <c r="CL116" s="1689"/>
      <c r="CM116" s="1689"/>
      <c r="CN116" s="1689"/>
      <c r="CO116" s="1689"/>
      <c r="CP116" s="1689"/>
      <c r="CQ116" s="1689"/>
      <c r="CR116" s="1689"/>
      <c r="CS116" s="1689"/>
      <c r="CT116" s="1689"/>
      <c r="CU116" s="1689"/>
      <c r="CV116" s="1689"/>
      <c r="CW116" s="1689"/>
      <c r="CX116" s="1689"/>
      <c r="CY116" s="1689"/>
      <c r="CZ116" s="1689"/>
      <c r="DA116" s="1689"/>
      <c r="DB116" s="1689"/>
      <c r="DC116" s="1689"/>
      <c r="DD116" s="1689"/>
      <c r="DE116" s="1689"/>
      <c r="DF116" s="1689"/>
      <c r="DG116" s="1689"/>
      <c r="DH116" s="1689"/>
      <c r="DI116" s="1689"/>
      <c r="DJ116" s="1689"/>
      <c r="DK116" s="1689"/>
      <c r="DL116" s="1689"/>
      <c r="DM116" s="1689"/>
      <c r="DN116" s="1689"/>
      <c r="DO116" s="1689"/>
      <c r="DP116" s="1689"/>
      <c r="DQ116" s="1689"/>
      <c r="DR116" s="1689"/>
      <c r="DS116" s="1689"/>
      <c r="DT116" s="1689"/>
      <c r="DU116" s="1689"/>
      <c r="DV116" s="1689"/>
      <c r="DW116" s="1689"/>
      <c r="DX116" s="1689"/>
      <c r="DY116" s="1689"/>
    </row>
    <row r="117" spans="2:129" ht="18.75" customHeight="1" x14ac:dyDescent="0.15">
      <c r="B117" s="1541"/>
      <c r="C117" s="1542"/>
      <c r="D117" s="1542"/>
      <c r="E117" s="1542"/>
      <c r="F117" s="1543"/>
      <c r="G117" s="1549"/>
      <c r="H117" s="1550"/>
      <c r="I117" s="259"/>
      <c r="J117" s="300"/>
      <c r="K117" s="216"/>
      <c r="L117" s="1524"/>
      <c r="M117" s="1525"/>
      <c r="N117" s="1525"/>
      <c r="O117" s="1525"/>
      <c r="P117" s="1525"/>
      <c r="Q117" s="158" t="s">
        <v>398</v>
      </c>
      <c r="R117" s="1545">
        <f t="shared" si="0"/>
        <v>0</v>
      </c>
      <c r="S117" s="1546"/>
      <c r="T117" s="1546"/>
      <c r="U117" s="1546"/>
      <c r="V117" s="158" t="s">
        <v>398</v>
      </c>
      <c r="W117" s="1526"/>
      <c r="X117" s="1527"/>
      <c r="Y117" s="155" t="s">
        <v>424</v>
      </c>
      <c r="Z117" s="1533" t="str">
        <f t="shared" si="1"/>
        <v/>
      </c>
      <c r="AA117" s="1533"/>
      <c r="AB117" s="1533"/>
      <c r="AC117" s="1547">
        <f>IF(G117=0,0,
IF(G117="平成",
IF(K117=0,0,
IF(AND(I117&lt;3,I117&gt;18),0,
IF(AND(I117=19,K117&lt;=3),13-K117,
IF(AND(I117=19,K117&gt;3),0,
IF(I117+W117&lt;35,0,
IF(I117+W117=35,K117-1,12))))))))</f>
        <v>0</v>
      </c>
      <c r="AD117" s="1548"/>
      <c r="AE117" s="1528" t="s">
        <v>130</v>
      </c>
      <c r="AF117" s="1529"/>
      <c r="AG117" s="1544"/>
      <c r="AH117" s="613"/>
      <c r="AI117" s="613"/>
      <c r="AJ117" s="157" t="s">
        <v>425</v>
      </c>
      <c r="AK117" s="1662">
        <f>IF(L117=0,0,IF(AC117=0,0,(VLOOKUP($DN$151,DO:DX,10,FALSE))))</f>
        <v>0</v>
      </c>
      <c r="AL117" s="1546"/>
      <c r="AM117" s="1546"/>
      <c r="AN117" s="1546"/>
      <c r="AO117" s="200" t="s">
        <v>398</v>
      </c>
      <c r="AP117" s="131"/>
      <c r="AQ117" s="1576"/>
      <c r="AR117" s="1577"/>
      <c r="AS117" s="1577"/>
      <c r="AT117" s="1539" t="s">
        <v>405</v>
      </c>
      <c r="AU117" s="1539"/>
      <c r="AV117" s="1564" t="s">
        <v>415</v>
      </c>
      <c r="AW117" s="1564"/>
      <c r="AX117" s="1564"/>
      <c r="AY117" s="1564"/>
      <c r="AZ117" s="1564"/>
      <c r="BA117" s="1564"/>
      <c r="BB117" s="1564"/>
      <c r="BC117" s="1564"/>
      <c r="BD117" s="1564"/>
      <c r="BE117" s="1592" t="s">
        <v>416</v>
      </c>
      <c r="BF117" s="1593"/>
      <c r="BG117" s="1531" t="s">
        <v>417</v>
      </c>
      <c r="BH117" s="1672" t="s">
        <v>600</v>
      </c>
      <c r="BI117" s="1672"/>
      <c r="BJ117" s="1672"/>
      <c r="BK117" s="1672"/>
      <c r="BL117" s="1672"/>
      <c r="BM117" s="1672"/>
      <c r="BN117" s="1672"/>
      <c r="BO117" s="1672"/>
      <c r="BP117" s="1672"/>
      <c r="BQ117" s="1633" t="s">
        <v>8</v>
      </c>
      <c r="BR117" s="1634"/>
      <c r="BS117" s="1688"/>
      <c r="BT117" s="1689"/>
      <c r="BU117" s="1689"/>
      <c r="BV117" s="1689"/>
      <c r="BW117" s="1689"/>
      <c r="BX117" s="1689"/>
      <c r="BY117" s="1689"/>
      <c r="BZ117" s="1689"/>
      <c r="CA117" s="1689"/>
      <c r="CB117" s="1689"/>
      <c r="CC117" s="1689"/>
      <c r="CD117" s="1689"/>
      <c r="CE117" s="1689"/>
      <c r="CF117" s="1689"/>
      <c r="CG117" s="1689"/>
      <c r="CH117" s="1689"/>
      <c r="CI117" s="1689"/>
      <c r="CJ117" s="1689"/>
      <c r="CK117" s="1689"/>
      <c r="CL117" s="1689"/>
      <c r="CM117" s="1689"/>
      <c r="CN117" s="1689"/>
      <c r="CO117" s="1689"/>
      <c r="CP117" s="1689"/>
      <c r="CQ117" s="1689"/>
      <c r="CR117" s="1689"/>
      <c r="CS117" s="1689"/>
      <c r="CT117" s="1689"/>
      <c r="CU117" s="1689"/>
      <c r="CV117" s="1689"/>
      <c r="CW117" s="1689"/>
      <c r="CX117" s="1689"/>
      <c r="CY117" s="1689"/>
      <c r="CZ117" s="1689"/>
      <c r="DA117" s="1689"/>
      <c r="DB117" s="1689"/>
      <c r="DC117" s="1689"/>
      <c r="DD117" s="1689"/>
      <c r="DE117" s="1689"/>
      <c r="DF117" s="1689"/>
      <c r="DG117" s="1689"/>
      <c r="DH117" s="1689"/>
      <c r="DI117" s="1689"/>
      <c r="DJ117" s="1689"/>
      <c r="DK117" s="1689"/>
      <c r="DL117" s="1689"/>
      <c r="DM117" s="1689"/>
      <c r="DN117" s="1689"/>
      <c r="DO117" s="1689"/>
      <c r="DP117" s="1689"/>
      <c r="DQ117" s="1689"/>
      <c r="DR117" s="1689"/>
      <c r="DS117" s="1689"/>
      <c r="DT117" s="1689"/>
      <c r="DU117" s="1689"/>
      <c r="DV117" s="1689"/>
      <c r="DW117" s="1689"/>
      <c r="DX117" s="1689"/>
      <c r="DY117" s="1689"/>
    </row>
    <row r="118" spans="2:129" ht="18.75" customHeight="1" thickBot="1" x14ac:dyDescent="0.2">
      <c r="B118" s="1551" t="s">
        <v>131</v>
      </c>
      <c r="C118" s="1552"/>
      <c r="D118" s="1552"/>
      <c r="E118" s="1552"/>
      <c r="F118" s="1552"/>
      <c r="G118" s="1552"/>
      <c r="H118" s="1552"/>
      <c r="I118" s="1558" t="s">
        <v>399</v>
      </c>
      <c r="J118" s="1559"/>
      <c r="K118" s="1559"/>
      <c r="L118" s="1559"/>
      <c r="M118" s="1559"/>
      <c r="N118" s="1559"/>
      <c r="O118" s="1559"/>
      <c r="P118" s="1559"/>
      <c r="Q118" s="1559"/>
      <c r="R118" s="1684"/>
      <c r="S118" s="1684"/>
      <c r="T118" s="1684"/>
      <c r="U118" s="1684"/>
      <c r="V118" s="1684"/>
      <c r="W118" s="1559"/>
      <c r="X118" s="1559"/>
      <c r="Y118" s="1559"/>
      <c r="Z118" s="1559"/>
      <c r="AA118" s="1559"/>
      <c r="AB118" s="1559"/>
      <c r="AC118" s="1559"/>
      <c r="AD118" s="1559"/>
      <c r="AE118" s="1559"/>
      <c r="AF118" s="1560"/>
      <c r="AG118" s="1629">
        <f>SUM(AK115:AN117)</f>
        <v>0</v>
      </c>
      <c r="AH118" s="1630"/>
      <c r="AI118" s="1630"/>
      <c r="AJ118" s="1630"/>
      <c r="AK118" s="1630"/>
      <c r="AL118" s="1630"/>
      <c r="AM118" s="1630"/>
      <c r="AN118" s="1596" t="s">
        <v>8</v>
      </c>
      <c r="AO118" s="1597"/>
      <c r="AP118" s="131"/>
      <c r="AQ118" s="1579"/>
      <c r="AR118" s="1580"/>
      <c r="AS118" s="1580"/>
      <c r="AT118" s="1590"/>
      <c r="AU118" s="1590"/>
      <c r="AV118" s="1591"/>
      <c r="AW118" s="1591"/>
      <c r="AX118" s="1591"/>
      <c r="AY118" s="1591"/>
      <c r="AZ118" s="1591"/>
      <c r="BA118" s="1591"/>
      <c r="BB118" s="1591"/>
      <c r="BC118" s="1591"/>
      <c r="BD118" s="1591"/>
      <c r="BE118" s="1594"/>
      <c r="BF118" s="1595"/>
      <c r="BG118" s="1683"/>
      <c r="BH118" s="1665" t="str">
        <f>IF(BG108="","",(MIN(BG108,BG111)))</f>
        <v/>
      </c>
      <c r="BI118" s="1665"/>
      <c r="BJ118" s="1665"/>
      <c r="BK118" s="1665"/>
      <c r="BL118" s="1665"/>
      <c r="BM118" s="1665"/>
      <c r="BN118" s="1665"/>
      <c r="BO118" s="1665"/>
      <c r="BP118" s="1665"/>
      <c r="BQ118" s="1670"/>
      <c r="BR118" s="1671"/>
      <c r="BS118" s="1688"/>
      <c r="BT118" s="1689"/>
      <c r="BU118" s="1689"/>
      <c r="BV118" s="1689"/>
      <c r="BW118" s="1689"/>
      <c r="BX118" s="1689"/>
      <c r="BY118" s="1689"/>
      <c r="BZ118" s="1689"/>
      <c r="CA118" s="1689"/>
      <c r="CB118" s="1689"/>
      <c r="CC118" s="1689"/>
      <c r="CD118" s="1689"/>
      <c r="CE118" s="1689"/>
      <c r="CF118" s="1689"/>
      <c r="CG118" s="1689"/>
      <c r="CH118" s="1689"/>
      <c r="CI118" s="1689"/>
      <c r="CJ118" s="1689"/>
      <c r="CK118" s="1689"/>
      <c r="CL118" s="1689"/>
      <c r="CM118" s="1689"/>
      <c r="CN118" s="1689"/>
      <c r="CO118" s="1689"/>
      <c r="CP118" s="1689"/>
      <c r="CQ118" s="1689"/>
      <c r="CR118" s="1689"/>
      <c r="CS118" s="1689"/>
      <c r="CT118" s="1689"/>
      <c r="CU118" s="1689"/>
      <c r="CV118" s="1689"/>
      <c r="CW118" s="1689"/>
      <c r="CX118" s="1689"/>
      <c r="CY118" s="1689"/>
      <c r="CZ118" s="1689"/>
      <c r="DA118" s="1689"/>
      <c r="DB118" s="1689"/>
      <c r="DC118" s="1689"/>
      <c r="DD118" s="1689"/>
      <c r="DE118" s="1689"/>
      <c r="DF118" s="1689"/>
      <c r="DG118" s="1689"/>
      <c r="DH118" s="1689"/>
      <c r="DI118" s="1689"/>
      <c r="DJ118" s="1689"/>
      <c r="DK118" s="1689"/>
      <c r="DL118" s="1689"/>
      <c r="DM118" s="1689"/>
      <c r="DN118" s="1689"/>
      <c r="DO118" s="1689"/>
      <c r="DP118" s="1689"/>
      <c r="DQ118" s="1689"/>
      <c r="DR118" s="1689"/>
      <c r="DS118" s="1689"/>
      <c r="DT118" s="1689"/>
      <c r="DU118" s="1689"/>
      <c r="DV118" s="1689"/>
      <c r="DW118" s="1689"/>
      <c r="DX118" s="1689"/>
      <c r="DY118" s="1689"/>
    </row>
    <row r="119" spans="2:129" ht="6.75" customHeight="1" x14ac:dyDescent="0.15">
      <c r="B119" s="133"/>
      <c r="C119" s="133"/>
      <c r="D119" s="133"/>
      <c r="E119" s="133"/>
      <c r="F119" s="133"/>
      <c r="G119" s="133"/>
      <c r="H119" s="133"/>
      <c r="I119" s="135"/>
      <c r="J119" s="135"/>
      <c r="K119" s="135"/>
      <c r="L119" s="135"/>
      <c r="M119" s="135"/>
      <c r="N119" s="135"/>
      <c r="O119" s="135"/>
      <c r="P119" s="135"/>
      <c r="Q119" s="135"/>
      <c r="R119" s="135"/>
      <c r="S119" s="135"/>
      <c r="T119" s="135"/>
      <c r="U119" s="135"/>
      <c r="V119" s="135"/>
      <c r="W119" s="135"/>
      <c r="X119" s="135"/>
      <c r="Y119" s="135"/>
      <c r="Z119" s="135"/>
      <c r="AA119" s="135"/>
      <c r="AB119" s="135"/>
      <c r="AC119" s="135"/>
      <c r="AD119" s="135"/>
      <c r="AE119" s="135"/>
      <c r="AF119" s="135"/>
      <c r="AG119" s="133"/>
      <c r="AH119" s="133"/>
      <c r="AI119" s="133"/>
      <c r="AJ119" s="133"/>
      <c r="AK119" s="133"/>
      <c r="AL119" s="133"/>
      <c r="AM119" s="133"/>
      <c r="AN119" s="134"/>
      <c r="AO119" s="134"/>
      <c r="AP119" s="131"/>
      <c r="AQ119" s="139"/>
      <c r="AR119" s="139"/>
      <c r="AS119" s="139"/>
      <c r="AT119" s="141"/>
      <c r="AU119" s="141"/>
      <c r="AV119" s="138"/>
      <c r="AW119" s="138"/>
      <c r="AX119" s="138"/>
      <c r="AY119" s="138"/>
      <c r="AZ119" s="138"/>
      <c r="BA119" s="138"/>
      <c r="BB119" s="138"/>
      <c r="BC119" s="138"/>
      <c r="BD119" s="138"/>
      <c r="BE119" s="136"/>
      <c r="BF119" s="136"/>
      <c r="BG119" s="133"/>
      <c r="BH119" s="140"/>
      <c r="BI119" s="140"/>
      <c r="BJ119" s="140"/>
      <c r="BK119" s="140"/>
      <c r="BL119" s="140"/>
      <c r="BM119" s="140"/>
      <c r="BN119" s="140"/>
      <c r="BO119" s="140"/>
      <c r="BP119" s="140"/>
      <c r="BQ119" s="137"/>
      <c r="BR119" s="137"/>
      <c r="BS119" s="113"/>
      <c r="BT119" s="214"/>
      <c r="BU119" s="214"/>
      <c r="BV119" s="214"/>
      <c r="BW119" s="210"/>
      <c r="BX119" s="210"/>
      <c r="BY119" s="210"/>
      <c r="BZ119" s="210"/>
      <c r="CA119" s="210"/>
      <c r="CB119" s="210"/>
      <c r="CC119" s="210"/>
      <c r="CD119" s="210"/>
      <c r="CE119" s="210"/>
      <c r="CF119" s="210"/>
      <c r="CG119" s="210"/>
      <c r="CH119" s="210"/>
      <c r="CI119" s="210"/>
      <c r="CJ119" s="210"/>
      <c r="CK119" s="210"/>
      <c r="CL119" s="210"/>
      <c r="CM119" s="210"/>
      <c r="CN119" s="210"/>
      <c r="CO119" s="210"/>
      <c r="CP119" s="210"/>
      <c r="CQ119" s="210"/>
      <c r="CR119" s="210"/>
      <c r="CS119" s="210"/>
      <c r="CT119" s="210"/>
      <c r="CU119" s="210"/>
      <c r="CV119" s="210"/>
      <c r="CW119" s="210"/>
      <c r="CX119" s="210"/>
      <c r="CY119" s="210"/>
      <c r="CZ119" s="210"/>
      <c r="DA119" s="210"/>
      <c r="DB119" s="210"/>
      <c r="DC119" s="210"/>
      <c r="DD119" s="210"/>
      <c r="DE119" s="210"/>
      <c r="DF119" s="210"/>
      <c r="DG119" s="210"/>
      <c r="DH119" s="210"/>
      <c r="DI119" s="210"/>
      <c r="DJ119" s="210"/>
      <c r="DK119" s="210"/>
      <c r="DL119" s="210"/>
      <c r="DM119" s="210"/>
      <c r="DN119" s="210"/>
    </row>
    <row r="120" spans="2:129" s="112" customFormat="1" ht="6.75" customHeight="1" x14ac:dyDescent="0.15">
      <c r="B120" s="143"/>
      <c r="C120" s="143"/>
      <c r="D120" s="143"/>
      <c r="E120" s="143"/>
      <c r="F120" s="143"/>
      <c r="G120" s="143"/>
      <c r="H120" s="143"/>
      <c r="I120" s="144"/>
      <c r="J120" s="144"/>
      <c r="K120" s="144"/>
      <c r="L120" s="144"/>
      <c r="M120" s="144"/>
      <c r="N120" s="144"/>
      <c r="O120" s="144"/>
      <c r="P120" s="144"/>
      <c r="Q120" s="144"/>
      <c r="R120" s="144"/>
      <c r="S120" s="144"/>
      <c r="T120" s="144"/>
      <c r="U120" s="144"/>
      <c r="V120" s="144"/>
      <c r="W120" s="144"/>
      <c r="X120" s="144"/>
      <c r="Y120" s="144"/>
      <c r="Z120" s="144"/>
      <c r="AA120" s="144"/>
      <c r="AB120" s="144"/>
      <c r="AC120" s="144"/>
      <c r="AD120" s="144"/>
      <c r="AE120" s="144"/>
      <c r="AF120" s="144"/>
      <c r="AG120" s="133"/>
      <c r="AH120" s="133"/>
      <c r="AI120" s="133"/>
      <c r="AJ120" s="133"/>
      <c r="AK120" s="133"/>
      <c r="AL120" s="133"/>
      <c r="AM120" s="133"/>
      <c r="AN120" s="150"/>
      <c r="AO120" s="150"/>
      <c r="AP120" s="131"/>
      <c r="AQ120" s="145"/>
      <c r="AR120" s="145"/>
      <c r="AS120" s="145"/>
      <c r="AT120" s="146"/>
      <c r="AU120" s="146"/>
      <c r="AV120" s="147"/>
      <c r="AW120" s="147"/>
      <c r="AX120" s="147"/>
      <c r="AY120" s="147"/>
      <c r="AZ120" s="147"/>
      <c r="BA120" s="147"/>
      <c r="BB120" s="147"/>
      <c r="BC120" s="147"/>
      <c r="BD120" s="147"/>
      <c r="BE120" s="148"/>
      <c r="BF120" s="148"/>
      <c r="BG120" s="142"/>
      <c r="BH120" s="151"/>
      <c r="BI120" s="151"/>
      <c r="BJ120" s="151"/>
      <c r="BK120" s="151"/>
      <c r="BL120" s="151"/>
      <c r="BM120" s="151"/>
      <c r="BN120" s="151"/>
      <c r="BO120" s="151"/>
      <c r="BP120" s="151"/>
      <c r="BQ120" s="152"/>
      <c r="BR120" s="152"/>
      <c r="BS120" s="113"/>
      <c r="BT120" s="214"/>
      <c r="BU120" s="214"/>
      <c r="BV120" s="214"/>
      <c r="BW120" s="210"/>
      <c r="BX120" s="210"/>
      <c r="BY120" s="210"/>
      <c r="BZ120" s="210"/>
      <c r="CA120" s="210"/>
      <c r="CB120" s="210"/>
      <c r="CC120" s="210"/>
      <c r="CD120" s="210"/>
      <c r="CE120" s="210"/>
      <c r="CF120" s="210"/>
      <c r="CG120" s="210"/>
      <c r="CH120" s="210"/>
      <c r="CI120" s="210"/>
      <c r="CJ120" s="210"/>
      <c r="CK120" s="210"/>
      <c r="CL120" s="210"/>
      <c r="CM120" s="210"/>
      <c r="CN120" s="210"/>
      <c r="CO120" s="210"/>
      <c r="CP120" s="210"/>
      <c r="CQ120" s="210"/>
      <c r="CR120" s="210"/>
      <c r="CS120" s="210"/>
      <c r="CT120" s="210"/>
      <c r="CU120" s="210"/>
      <c r="CV120" s="210"/>
      <c r="CW120" s="210"/>
      <c r="CX120" s="210"/>
      <c r="CY120" s="210"/>
      <c r="CZ120" s="210"/>
      <c r="DA120" s="210"/>
      <c r="DB120" s="210"/>
      <c r="DC120" s="210"/>
      <c r="DD120" s="210"/>
      <c r="DE120" s="210"/>
      <c r="DF120" s="210"/>
      <c r="DG120" s="210"/>
      <c r="DH120" s="210"/>
      <c r="DI120" s="210"/>
      <c r="DJ120" s="210"/>
      <c r="DK120" s="210"/>
      <c r="DL120" s="210"/>
      <c r="DM120" s="210"/>
      <c r="DN120" s="210"/>
    </row>
    <row r="121" spans="2:129" s="112" customFormat="1" ht="6.75" customHeight="1" x14ac:dyDescent="0.15">
      <c r="B121" s="143"/>
      <c r="C121" s="143"/>
      <c r="D121" s="143"/>
      <c r="E121" s="143"/>
      <c r="F121" s="143"/>
      <c r="G121" s="143"/>
      <c r="H121" s="143"/>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144"/>
      <c r="AE121" s="144"/>
      <c r="AF121" s="149"/>
      <c r="AG121" s="133"/>
      <c r="AH121" s="133"/>
      <c r="AI121" s="133"/>
      <c r="AJ121" s="133"/>
      <c r="AK121" s="133"/>
      <c r="AL121" s="133"/>
      <c r="AM121" s="133"/>
      <c r="AN121" s="150"/>
      <c r="AO121" s="150"/>
      <c r="AP121" s="131"/>
      <c r="AQ121" s="145"/>
      <c r="AR121" s="145"/>
      <c r="AS121" s="145"/>
      <c r="AT121" s="146"/>
      <c r="AU121" s="146"/>
      <c r="AV121" s="147"/>
      <c r="AW121" s="147"/>
      <c r="AX121" s="147"/>
      <c r="AY121" s="147"/>
      <c r="AZ121" s="147"/>
      <c r="BA121" s="147"/>
      <c r="BB121" s="147"/>
      <c r="BC121" s="147"/>
      <c r="BD121" s="147"/>
      <c r="BE121" s="148"/>
      <c r="BF121" s="148"/>
      <c r="BG121" s="142"/>
      <c r="BH121" s="151"/>
      <c r="BI121" s="151"/>
      <c r="BJ121" s="151"/>
      <c r="BK121" s="151"/>
      <c r="BL121" s="151"/>
      <c r="BM121" s="151"/>
      <c r="BN121" s="151"/>
      <c r="BO121" s="151"/>
      <c r="BP121" s="151"/>
      <c r="BQ121" s="152"/>
      <c r="BR121" s="152"/>
      <c r="BS121" s="113"/>
      <c r="BT121" s="214"/>
      <c r="BU121" s="214"/>
      <c r="BV121" s="214"/>
      <c r="BW121" s="210"/>
      <c r="BX121" s="210"/>
      <c r="BY121" s="210"/>
      <c r="BZ121" s="210"/>
      <c r="CA121" s="210"/>
      <c r="CB121" s="210"/>
      <c r="CC121" s="210"/>
      <c r="CD121" s="210"/>
      <c r="CE121" s="210"/>
      <c r="CF121" s="210"/>
      <c r="CG121" s="210"/>
      <c r="CH121" s="210"/>
      <c r="CI121" s="210"/>
      <c r="CJ121" s="210"/>
      <c r="CK121" s="210"/>
      <c r="CL121" s="210"/>
      <c r="CM121" s="210"/>
      <c r="CN121" s="210"/>
      <c r="CO121" s="210"/>
      <c r="CP121" s="210"/>
      <c r="CQ121" s="210"/>
      <c r="CR121" s="210"/>
      <c r="CS121" s="210"/>
      <c r="CT121" s="210"/>
      <c r="CU121" s="210"/>
      <c r="CV121" s="210"/>
      <c r="CW121" s="210"/>
      <c r="CX121" s="210"/>
      <c r="CY121" s="210"/>
      <c r="CZ121" s="210"/>
      <c r="DA121" s="210"/>
      <c r="DB121" s="210"/>
      <c r="DC121" s="210"/>
      <c r="DD121" s="210"/>
      <c r="DE121" s="210"/>
      <c r="DF121" s="210"/>
      <c r="DG121" s="210"/>
      <c r="DH121" s="210"/>
      <c r="DI121" s="210"/>
      <c r="DJ121" s="210"/>
      <c r="DK121" s="210"/>
      <c r="DL121" s="210"/>
      <c r="DM121" s="210"/>
      <c r="DN121" s="210"/>
    </row>
    <row r="122" spans="2:129" s="112" customFormat="1" ht="19.5" customHeight="1" x14ac:dyDescent="0.15">
      <c r="B122" s="143"/>
      <c r="C122" s="143"/>
      <c r="D122" s="143"/>
      <c r="E122" s="143"/>
      <c r="F122" s="143"/>
      <c r="G122" s="143"/>
      <c r="H122" s="143"/>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9"/>
      <c r="AG122" s="133"/>
      <c r="AH122" s="133"/>
      <c r="AI122" s="133"/>
      <c r="AJ122" s="133"/>
      <c r="AK122" s="133"/>
      <c r="AL122" s="133"/>
      <c r="AM122" s="133"/>
      <c r="AN122" s="150"/>
      <c r="AO122" s="150"/>
      <c r="AP122" s="131"/>
      <c r="AQ122" s="145"/>
      <c r="AR122" s="145"/>
      <c r="AS122" s="145"/>
      <c r="AT122" s="146"/>
      <c r="AU122" s="146"/>
      <c r="AV122" s="147"/>
      <c r="AW122" s="147"/>
      <c r="AX122" s="147"/>
      <c r="AY122" s="147"/>
      <c r="AZ122" s="147"/>
      <c r="BA122" s="147"/>
      <c r="BB122" s="147"/>
      <c r="BC122" s="147"/>
      <c r="BD122" s="147"/>
      <c r="BE122" s="148"/>
      <c r="BF122" s="148"/>
      <c r="BG122" s="142"/>
      <c r="BH122" s="151"/>
      <c r="BI122" s="151"/>
      <c r="BJ122" s="151"/>
      <c r="BK122" s="151"/>
      <c r="BL122" s="151"/>
      <c r="BM122" s="151"/>
      <c r="BN122" s="151"/>
      <c r="BO122" s="151"/>
      <c r="BP122" s="151"/>
      <c r="BQ122" s="152"/>
      <c r="BR122" s="152"/>
      <c r="BS122" s="113"/>
      <c r="BT122" s="214" t="s">
        <v>328</v>
      </c>
      <c r="BU122" s="214"/>
      <c r="BV122" s="214"/>
      <c r="BW122" s="210"/>
      <c r="BX122" s="210"/>
      <c r="BY122" s="210"/>
      <c r="BZ122" s="210"/>
      <c r="CA122" s="210"/>
      <c r="CB122" s="210"/>
      <c r="CC122" s="210"/>
      <c r="CD122" s="210"/>
      <c r="CE122" s="210"/>
      <c r="CF122" s="210"/>
      <c r="CG122" s="210"/>
      <c r="CH122" s="210"/>
      <c r="CI122" s="210"/>
      <c r="CJ122" s="210"/>
      <c r="CK122" s="210"/>
      <c r="CL122" s="210"/>
      <c r="CM122" s="210"/>
      <c r="CN122" s="210"/>
      <c r="CO122" s="210"/>
      <c r="CP122" s="210"/>
      <c r="CQ122" s="210"/>
      <c r="CR122" s="210"/>
      <c r="CS122" s="210"/>
      <c r="CT122" s="210"/>
      <c r="CU122" s="210"/>
      <c r="CV122" s="210"/>
      <c r="CW122" s="210"/>
      <c r="CX122" s="210"/>
      <c r="CY122" s="210"/>
      <c r="CZ122" s="210"/>
      <c r="DA122" s="210"/>
      <c r="DB122" s="210"/>
      <c r="DC122" s="210"/>
      <c r="DD122" s="210"/>
      <c r="DE122" s="210"/>
      <c r="DF122" s="210"/>
      <c r="DG122" s="210"/>
      <c r="DH122" s="210"/>
      <c r="DI122" s="210"/>
      <c r="DJ122" s="210"/>
      <c r="DK122" s="210"/>
      <c r="DL122" s="210"/>
      <c r="DM122" s="210"/>
      <c r="DN122" s="210"/>
    </row>
    <row r="123" spans="2:129" s="112" customFormat="1" ht="19.5" customHeight="1" x14ac:dyDescent="0.15">
      <c r="B123" s="143"/>
      <c r="C123" s="143"/>
      <c r="D123" s="143"/>
      <c r="E123" s="143"/>
      <c r="F123" s="143"/>
      <c r="G123" s="143"/>
      <c r="H123" s="143"/>
      <c r="I123" s="144"/>
      <c r="J123" s="144"/>
      <c r="K123" s="144"/>
      <c r="L123" s="144"/>
      <c r="M123" s="144"/>
      <c r="N123" s="144"/>
      <c r="O123" s="144"/>
      <c r="P123" s="144"/>
      <c r="Q123" s="144"/>
      <c r="R123" s="144"/>
      <c r="S123" s="144"/>
      <c r="T123" s="144"/>
      <c r="U123" s="144"/>
      <c r="V123" s="144"/>
      <c r="W123" s="144"/>
      <c r="X123" s="144"/>
      <c r="Y123" s="144"/>
      <c r="Z123" s="144"/>
      <c r="AA123" s="144"/>
      <c r="AB123" s="144"/>
      <c r="AC123" s="144"/>
      <c r="AD123" s="144"/>
      <c r="AE123" s="144"/>
      <c r="AF123" s="149"/>
      <c r="AG123" s="133"/>
      <c r="AH123" s="133"/>
      <c r="AI123" s="133"/>
      <c r="AJ123" s="133"/>
      <c r="AK123" s="133"/>
      <c r="AL123" s="133"/>
      <c r="AM123" s="133"/>
      <c r="AN123" s="150"/>
      <c r="AO123" s="150"/>
      <c r="AP123" s="131"/>
      <c r="AQ123" s="145"/>
      <c r="AR123" s="145"/>
      <c r="AS123" s="145"/>
      <c r="AT123" s="146"/>
      <c r="AU123" s="146"/>
      <c r="AV123" s="147"/>
      <c r="AW123" s="147"/>
      <c r="AX123" s="147"/>
      <c r="AY123" s="147"/>
      <c r="AZ123" s="147"/>
      <c r="BA123" s="147"/>
      <c r="BB123" s="147"/>
      <c r="BC123" s="147"/>
      <c r="BD123" s="147"/>
      <c r="BE123" s="148"/>
      <c r="BF123" s="148"/>
      <c r="BG123" s="142"/>
      <c r="BH123" s="151"/>
      <c r="BI123" s="151"/>
      <c r="BJ123" s="151"/>
      <c r="BK123" s="151"/>
      <c r="BL123" s="151"/>
      <c r="BM123" s="151"/>
      <c r="BN123" s="151"/>
      <c r="BO123" s="151"/>
      <c r="BP123" s="151"/>
      <c r="BQ123" s="152"/>
      <c r="BR123" s="152"/>
      <c r="BS123" s="113"/>
      <c r="BT123" s="21" t="s">
        <v>128</v>
      </c>
      <c r="BU123" s="21" t="s">
        <v>340</v>
      </c>
      <c r="BV123" s="21" t="s">
        <v>341</v>
      </c>
      <c r="BW123" s="168"/>
      <c r="BX123" s="1664"/>
      <c r="BY123" s="1664"/>
      <c r="BZ123" s="1674"/>
      <c r="CA123" s="1674"/>
      <c r="CB123" s="1675"/>
      <c r="CC123" s="1675"/>
      <c r="CD123" s="213"/>
      <c r="CE123" s="1664"/>
      <c r="CF123" s="1664"/>
      <c r="CG123" s="1674"/>
      <c r="CH123" s="1674"/>
      <c r="CI123" s="1675"/>
      <c r="CJ123" s="1675"/>
      <c r="CK123" s="213"/>
      <c r="CL123" s="1664"/>
      <c r="CM123" s="1664"/>
      <c r="CN123" s="1674"/>
      <c r="CO123" s="1674"/>
      <c r="CP123" s="1675"/>
      <c r="CQ123" s="1675"/>
      <c r="CR123" s="1674"/>
      <c r="CS123" s="1674"/>
      <c r="CT123" s="170"/>
      <c r="CU123" s="170"/>
      <c r="CV123" s="70"/>
      <c r="CW123" s="1664"/>
      <c r="CX123" s="1664"/>
      <c r="CY123" s="1674"/>
      <c r="CZ123" s="1674"/>
      <c r="DA123" s="1675"/>
      <c r="DB123" s="1675"/>
      <c r="DC123" s="212"/>
      <c r="DD123" s="210"/>
      <c r="DE123" s="210"/>
      <c r="DF123" s="210"/>
      <c r="DG123" s="210"/>
      <c r="DH123" s="210"/>
      <c r="DI123" s="210"/>
      <c r="DJ123" s="210"/>
      <c r="DK123" s="210"/>
      <c r="DL123" s="210"/>
      <c r="DM123" s="210"/>
      <c r="DN123" s="210"/>
    </row>
    <row r="124" spans="2:129" s="112" customFormat="1" ht="19.5" customHeight="1" x14ac:dyDescent="0.15">
      <c r="B124" s="143"/>
      <c r="C124" s="143"/>
      <c r="D124" s="143"/>
      <c r="E124" s="143"/>
      <c r="F124" s="143"/>
      <c r="G124" s="143"/>
      <c r="H124" s="143"/>
      <c r="I124" s="144"/>
      <c r="J124" s="144"/>
      <c r="K124" s="144"/>
      <c r="L124" s="144"/>
      <c r="M124" s="144"/>
      <c r="N124" s="144"/>
      <c r="O124" s="144"/>
      <c r="P124" s="144"/>
      <c r="Q124" s="144"/>
      <c r="R124" s="144"/>
      <c r="S124" s="144"/>
      <c r="T124" s="144"/>
      <c r="U124" s="144"/>
      <c r="V124" s="144"/>
      <c r="W124" s="144"/>
      <c r="X124" s="144"/>
      <c r="Y124" s="144"/>
      <c r="Z124" s="144"/>
      <c r="AA124" s="144"/>
      <c r="AB124" s="144"/>
      <c r="AC124" s="144"/>
      <c r="AD124" s="144"/>
      <c r="AE124" s="144"/>
      <c r="AF124" s="149"/>
      <c r="AG124" s="133"/>
      <c r="AH124" s="133"/>
      <c r="AI124" s="133"/>
      <c r="AJ124" s="133"/>
      <c r="AK124" s="133"/>
      <c r="AL124" s="133"/>
      <c r="AM124" s="133"/>
      <c r="AN124" s="150"/>
      <c r="AO124" s="150"/>
      <c r="AP124" s="131"/>
      <c r="AQ124" s="145"/>
      <c r="AR124" s="145"/>
      <c r="AS124" s="145"/>
      <c r="AT124" s="146"/>
      <c r="AU124" s="146"/>
      <c r="AV124" s="147"/>
      <c r="AW124" s="147"/>
      <c r="AX124" s="147"/>
      <c r="AY124" s="147"/>
      <c r="AZ124" s="147"/>
      <c r="BA124" s="147"/>
      <c r="BB124" s="147"/>
      <c r="BC124" s="147"/>
      <c r="BD124" s="147"/>
      <c r="BE124" s="148"/>
      <c r="BF124" s="148"/>
      <c r="BG124" s="142"/>
      <c r="BH124" s="151"/>
      <c r="BI124" s="151"/>
      <c r="BJ124" s="151"/>
      <c r="BK124" s="151"/>
      <c r="BL124" s="151"/>
      <c r="BM124" s="151"/>
      <c r="BN124" s="151"/>
      <c r="BO124" s="151"/>
      <c r="BP124" s="151"/>
      <c r="BQ124" s="152"/>
      <c r="BR124" s="152"/>
      <c r="BS124" s="113"/>
      <c r="BT124" s="23">
        <v>2</v>
      </c>
      <c r="BU124" s="24">
        <v>0.5</v>
      </c>
      <c r="BV124" s="24">
        <v>0.5</v>
      </c>
      <c r="BW124" s="113"/>
      <c r="BX124" s="1664"/>
      <c r="BY124" s="1664"/>
      <c r="BZ124" s="1674"/>
      <c r="CA124" s="1674"/>
      <c r="CB124" s="1675"/>
      <c r="CC124" s="1675"/>
      <c r="CD124" s="213"/>
      <c r="CE124" s="1664"/>
      <c r="CF124" s="1664"/>
      <c r="CG124" s="1674"/>
      <c r="CH124" s="1674"/>
      <c r="CI124" s="1675"/>
      <c r="CJ124" s="1675"/>
      <c r="CK124" s="213"/>
      <c r="CL124" s="1664"/>
      <c r="CM124" s="1664"/>
      <c r="CN124" s="1674"/>
      <c r="CO124" s="1674"/>
      <c r="CP124" s="1675"/>
      <c r="CQ124" s="1675"/>
      <c r="CR124" s="1674"/>
      <c r="CS124" s="1674"/>
      <c r="CT124" s="170"/>
      <c r="CU124" s="170"/>
      <c r="CV124" s="70"/>
      <c r="CW124" s="1664"/>
      <c r="CX124" s="1664"/>
      <c r="CY124" s="1674"/>
      <c r="CZ124" s="1674"/>
      <c r="DA124" s="1675"/>
      <c r="DB124" s="1675"/>
      <c r="DC124" s="212"/>
      <c r="DD124" s="210"/>
      <c r="DE124" s="210"/>
      <c r="DF124" s="210"/>
      <c r="DG124" s="210"/>
      <c r="DH124" s="210"/>
      <c r="DI124" s="210"/>
      <c r="DJ124" s="210"/>
      <c r="DK124" s="210"/>
      <c r="DL124" s="210"/>
      <c r="DM124" s="210"/>
      <c r="DN124" s="210"/>
    </row>
    <row r="125" spans="2:129" ht="16.5" customHeight="1" x14ac:dyDescent="0.15">
      <c r="BT125" s="23">
        <v>3</v>
      </c>
      <c r="BU125" s="24">
        <v>0.33400000000000002</v>
      </c>
      <c r="BV125" s="24">
        <v>0.33300000000000002</v>
      </c>
      <c r="BW125" s="70"/>
      <c r="BX125" s="1685"/>
      <c r="BY125" s="1685"/>
      <c r="BZ125" s="164"/>
      <c r="CA125" s="211"/>
      <c r="CB125" s="1664"/>
      <c r="CC125" s="1664"/>
      <c r="CD125" s="211"/>
      <c r="CE125" s="1685"/>
      <c r="CF125" s="1685"/>
      <c r="CG125" s="164"/>
      <c r="CH125" s="211"/>
      <c r="CI125" s="211"/>
      <c r="CJ125" s="211"/>
      <c r="CK125" s="211"/>
      <c r="CL125" s="1685"/>
      <c r="CM125" s="1685"/>
      <c r="CN125" s="164"/>
      <c r="CO125" s="211"/>
      <c r="CP125" s="211"/>
      <c r="CQ125" s="211"/>
      <c r="CR125" s="164"/>
      <c r="CS125" s="211"/>
      <c r="CT125" s="211"/>
      <c r="CU125" s="211"/>
      <c r="CV125" s="70"/>
      <c r="CW125" s="1685"/>
      <c r="CX125" s="1685"/>
      <c r="CY125" s="164"/>
      <c r="CZ125" s="211"/>
      <c r="DA125" s="211"/>
      <c r="DB125" s="211"/>
      <c r="DC125" s="164"/>
      <c r="DK125" s="214"/>
      <c r="DL125" s="214"/>
      <c r="DM125" s="214"/>
      <c r="DN125" s="214"/>
    </row>
    <row r="126" spans="2:129" ht="16.5" customHeight="1" x14ac:dyDescent="0.15">
      <c r="BT126" s="23">
        <v>4</v>
      </c>
      <c r="BU126" s="24">
        <v>0.25</v>
      </c>
      <c r="BV126" s="24">
        <v>0.25</v>
      </c>
      <c r="BW126" s="70"/>
      <c r="BX126" s="165"/>
      <c r="BY126" s="213"/>
      <c r="BZ126" s="166"/>
      <c r="CA126" s="213"/>
      <c r="CB126" s="213"/>
      <c r="CC126" s="213"/>
      <c r="CD126" s="213"/>
      <c r="CE126" s="165"/>
      <c r="CF126" s="213"/>
      <c r="CG126" s="166"/>
      <c r="CH126" s="213"/>
      <c r="CI126" s="213"/>
      <c r="CJ126" s="213"/>
      <c r="CK126" s="213"/>
      <c r="CL126" s="165"/>
      <c r="CM126" s="213"/>
      <c r="CN126" s="166"/>
      <c r="CO126" s="213"/>
      <c r="CP126" s="213"/>
      <c r="CQ126" s="213"/>
      <c r="CR126" s="166"/>
      <c r="CS126" s="213"/>
      <c r="CT126" s="213"/>
      <c r="CU126" s="213"/>
      <c r="CV126" s="70"/>
      <c r="CW126" s="165"/>
      <c r="CX126" s="213"/>
      <c r="CY126" s="166"/>
      <c r="CZ126" s="213"/>
      <c r="DA126" s="213"/>
      <c r="DB126" s="213"/>
      <c r="DC126" s="166"/>
      <c r="DK126" s="214"/>
      <c r="DL126" s="214"/>
      <c r="DM126" s="214"/>
      <c r="DN126" s="214"/>
    </row>
    <row r="127" spans="2:129" ht="16.5" customHeight="1" x14ac:dyDescent="0.15">
      <c r="BT127" s="23">
        <v>5</v>
      </c>
      <c r="BU127" s="24">
        <v>0.2</v>
      </c>
      <c r="BV127" s="24">
        <v>0.2</v>
      </c>
      <c r="BW127" s="70"/>
      <c r="BX127" s="165"/>
      <c r="BY127" s="213"/>
      <c r="BZ127" s="166"/>
      <c r="CA127" s="213"/>
      <c r="CB127" s="213"/>
      <c r="CC127" s="213"/>
      <c r="CD127" s="213"/>
      <c r="CE127" s="165"/>
      <c r="CF127" s="213"/>
      <c r="CG127" s="166"/>
      <c r="CH127" s="213"/>
      <c r="CI127" s="213"/>
      <c r="CJ127" s="213"/>
      <c r="CK127" s="213"/>
      <c r="CL127" s="165"/>
      <c r="CM127" s="213"/>
      <c r="CN127" s="166"/>
      <c r="CO127" s="213"/>
      <c r="CP127" s="213"/>
      <c r="CQ127" s="213"/>
      <c r="CR127" s="166"/>
      <c r="CS127" s="213"/>
      <c r="CT127" s="213"/>
      <c r="CU127" s="213"/>
      <c r="CV127" s="70"/>
      <c r="CW127" s="165"/>
      <c r="CX127" s="213"/>
      <c r="CY127" s="166"/>
      <c r="CZ127" s="213"/>
      <c r="DA127" s="213"/>
      <c r="DB127" s="213"/>
      <c r="DC127" s="166"/>
      <c r="DK127" s="214"/>
      <c r="DL127" s="214"/>
      <c r="DM127" s="214"/>
      <c r="DN127" s="214"/>
    </row>
    <row r="128" spans="2:129" ht="16.5" customHeight="1" x14ac:dyDescent="0.15">
      <c r="BT128" s="23">
        <v>6</v>
      </c>
      <c r="BU128" s="24">
        <v>0.16700000000000001</v>
      </c>
      <c r="BV128" s="24">
        <v>0.16600000000000001</v>
      </c>
      <c r="BW128" s="70"/>
      <c r="BX128" s="165"/>
      <c r="BY128" s="213"/>
      <c r="BZ128" s="166"/>
      <c r="CA128" s="213"/>
      <c r="CB128" s="213"/>
      <c r="CC128" s="213"/>
      <c r="CD128" s="213"/>
      <c r="CE128" s="165"/>
      <c r="CF128" s="213"/>
      <c r="CG128" s="166"/>
      <c r="CH128" s="213"/>
      <c r="CI128" s="213"/>
      <c r="CJ128" s="213"/>
      <c r="CK128" s="213"/>
      <c r="CL128" s="165"/>
      <c r="CM128" s="213"/>
      <c r="CN128" s="166"/>
      <c r="CO128" s="213"/>
      <c r="CP128" s="213"/>
      <c r="CQ128" s="213"/>
      <c r="CR128" s="166"/>
      <c r="CS128" s="213"/>
      <c r="CT128" s="213"/>
      <c r="CU128" s="213"/>
      <c r="CV128" s="70"/>
      <c r="CW128" s="165"/>
      <c r="CX128" s="213"/>
      <c r="CY128" s="166"/>
      <c r="CZ128" s="213"/>
      <c r="DA128" s="213"/>
      <c r="DB128" s="213"/>
      <c r="DC128" s="166"/>
      <c r="DK128" s="214"/>
      <c r="DL128" s="214"/>
      <c r="DM128" s="214"/>
      <c r="DN128" s="214"/>
    </row>
    <row r="129" spans="72:107" ht="16.5" customHeight="1" x14ac:dyDescent="0.15">
      <c r="BT129" s="23">
        <v>7</v>
      </c>
      <c r="BU129" s="24">
        <v>0.14299999999999999</v>
      </c>
      <c r="BV129" s="24">
        <v>0.14199999999999999</v>
      </c>
      <c r="BW129" s="70"/>
      <c r="BX129" s="165"/>
      <c r="BY129" s="213"/>
      <c r="BZ129" s="166"/>
      <c r="CA129" s="213"/>
      <c r="CB129" s="213"/>
      <c r="CC129" s="213"/>
      <c r="CD129" s="213"/>
      <c r="CE129" s="165"/>
      <c r="CF129" s="213"/>
      <c r="CG129" s="166"/>
      <c r="CH129" s="213"/>
      <c r="CI129" s="213"/>
      <c r="CJ129" s="213"/>
      <c r="CK129" s="213"/>
      <c r="CL129" s="165"/>
      <c r="CM129" s="213"/>
      <c r="CN129" s="166"/>
      <c r="CO129" s="213"/>
      <c r="CP129" s="213"/>
      <c r="CQ129" s="213"/>
      <c r="CR129" s="166"/>
      <c r="CS129" s="213"/>
      <c r="CT129" s="213"/>
      <c r="CU129" s="213"/>
      <c r="CV129" s="70"/>
      <c r="CW129" s="165"/>
      <c r="CX129" s="213"/>
      <c r="CY129" s="166"/>
      <c r="CZ129" s="213"/>
      <c r="DA129" s="213"/>
      <c r="DB129" s="213"/>
      <c r="DC129" s="166"/>
    </row>
    <row r="130" spans="72:107" ht="16.5" customHeight="1" x14ac:dyDescent="0.15">
      <c r="BT130" s="23">
        <v>8</v>
      </c>
      <c r="BU130" s="24">
        <v>0.125</v>
      </c>
      <c r="BV130" s="24">
        <v>0.125</v>
      </c>
      <c r="BW130" s="70"/>
      <c r="BX130" s="165"/>
      <c r="BY130" s="213"/>
      <c r="BZ130" s="166"/>
      <c r="CA130" s="213"/>
      <c r="CB130" s="213"/>
      <c r="CC130" s="213"/>
      <c r="CD130" s="213"/>
      <c r="CE130" s="165"/>
      <c r="CF130" s="213"/>
      <c r="CG130" s="166"/>
      <c r="CH130" s="213"/>
      <c r="CI130" s="213"/>
      <c r="CJ130" s="213"/>
      <c r="CK130" s="213"/>
      <c r="CL130" s="165"/>
      <c r="CM130" s="213"/>
      <c r="CN130" s="166"/>
      <c r="CO130" s="213"/>
      <c r="CP130" s="213"/>
      <c r="CQ130" s="213"/>
      <c r="CR130" s="166"/>
      <c r="CS130" s="213"/>
      <c r="CT130" s="213"/>
      <c r="CU130" s="213"/>
      <c r="CV130" s="70"/>
      <c r="CW130" s="165"/>
      <c r="CX130" s="213"/>
      <c r="CY130" s="166"/>
      <c r="CZ130" s="213"/>
      <c r="DA130" s="213"/>
      <c r="DB130" s="213"/>
      <c r="DC130" s="166"/>
    </row>
    <row r="131" spans="72:107" ht="16.5" customHeight="1" x14ac:dyDescent="0.15">
      <c r="BT131" s="23">
        <v>9</v>
      </c>
      <c r="BU131" s="24">
        <v>0.112</v>
      </c>
      <c r="BV131" s="24">
        <v>0.111</v>
      </c>
      <c r="BW131" s="70"/>
      <c r="BX131" s="165"/>
      <c r="BY131" s="213"/>
      <c r="BZ131" s="166"/>
      <c r="CA131" s="213"/>
      <c r="CB131" s="213"/>
      <c r="CC131" s="213"/>
      <c r="CD131" s="213"/>
      <c r="CE131" s="165"/>
      <c r="CF131" s="213"/>
      <c r="CG131" s="166"/>
      <c r="CH131" s="213"/>
      <c r="CI131" s="213"/>
      <c r="CJ131" s="213"/>
      <c r="CK131" s="213"/>
      <c r="CL131" s="165"/>
      <c r="CM131" s="213"/>
      <c r="CN131" s="166"/>
      <c r="CO131" s="213"/>
      <c r="CP131" s="213"/>
      <c r="CQ131" s="213"/>
      <c r="CR131" s="166"/>
      <c r="CS131" s="213"/>
      <c r="CT131" s="213"/>
      <c r="CU131" s="213"/>
      <c r="CV131" s="70"/>
      <c r="CW131" s="165"/>
      <c r="CX131" s="213"/>
      <c r="CY131" s="166"/>
      <c r="CZ131" s="213"/>
      <c r="DA131" s="213"/>
      <c r="DB131" s="213"/>
      <c r="DC131" s="166"/>
    </row>
    <row r="132" spans="72:107" ht="16.5" customHeight="1" x14ac:dyDescent="0.15">
      <c r="BT132" s="23">
        <v>10</v>
      </c>
      <c r="BU132" s="24">
        <v>0.1</v>
      </c>
      <c r="BV132" s="24">
        <v>0.1</v>
      </c>
      <c r="BW132" s="70"/>
      <c r="BX132" s="165"/>
      <c r="BY132" s="213"/>
      <c r="BZ132" s="166"/>
      <c r="CA132" s="213"/>
      <c r="CB132" s="213"/>
      <c r="CC132" s="213"/>
      <c r="CD132" s="213"/>
      <c r="CE132" s="165"/>
      <c r="CF132" s="213"/>
      <c r="CG132" s="166"/>
      <c r="CH132" s="213"/>
      <c r="CI132" s="213"/>
      <c r="CJ132" s="213"/>
      <c r="CK132" s="213"/>
      <c r="CL132" s="165"/>
      <c r="CM132" s="213"/>
      <c r="CN132" s="166"/>
      <c r="CO132" s="213"/>
      <c r="CP132" s="213"/>
      <c r="CQ132" s="213"/>
      <c r="CR132" s="166"/>
      <c r="CS132" s="213"/>
      <c r="CT132" s="213"/>
      <c r="CU132" s="213"/>
      <c r="CV132" s="70"/>
      <c r="CW132" s="165"/>
      <c r="CX132" s="213"/>
      <c r="CY132" s="166"/>
      <c r="CZ132" s="213"/>
      <c r="DA132" s="213"/>
      <c r="DB132" s="213"/>
      <c r="DC132" s="166"/>
    </row>
    <row r="133" spans="72:107" ht="16.5" customHeight="1" x14ac:dyDescent="0.15">
      <c r="BT133" s="23">
        <v>11</v>
      </c>
      <c r="BU133" s="24">
        <v>9.0999999999999998E-2</v>
      </c>
      <c r="BV133" s="24">
        <v>0.09</v>
      </c>
      <c r="BW133" s="70"/>
      <c r="BX133" s="165"/>
      <c r="BY133" s="213"/>
      <c r="BZ133" s="166"/>
      <c r="CA133" s="213"/>
      <c r="CB133" s="213"/>
      <c r="CC133" s="213"/>
      <c r="CD133" s="213"/>
      <c r="CE133" s="165"/>
      <c r="CF133" s="213"/>
      <c r="CG133" s="166"/>
      <c r="CH133" s="213"/>
      <c r="CI133" s="213"/>
      <c r="CJ133" s="213"/>
      <c r="CK133" s="213"/>
      <c r="CL133" s="165"/>
      <c r="CM133" s="213"/>
      <c r="CN133" s="166"/>
      <c r="CO133" s="213"/>
      <c r="CP133" s="213"/>
      <c r="CQ133" s="213"/>
      <c r="CR133" s="166"/>
      <c r="CS133" s="213"/>
      <c r="CT133" s="213"/>
      <c r="CU133" s="213"/>
      <c r="CV133" s="70"/>
      <c r="CW133" s="165"/>
      <c r="CX133" s="213"/>
      <c r="CY133" s="166"/>
      <c r="CZ133" s="213"/>
      <c r="DA133" s="213"/>
      <c r="DB133" s="213"/>
      <c r="DC133" s="166"/>
    </row>
    <row r="134" spans="72:107" ht="16.5" customHeight="1" x14ac:dyDescent="0.15">
      <c r="BT134" s="23">
        <v>12</v>
      </c>
      <c r="BU134" s="24">
        <v>8.4000000000000005E-2</v>
      </c>
      <c r="BV134" s="24">
        <v>8.3000000000000004E-2</v>
      </c>
      <c r="BW134" s="70"/>
      <c r="BX134" s="165"/>
      <c r="BY134" s="213"/>
      <c r="BZ134" s="298" t="s">
        <v>683</v>
      </c>
      <c r="CA134" s="298" t="s">
        <v>684</v>
      </c>
      <c r="CB134" s="213"/>
      <c r="CC134" s="213"/>
      <c r="CD134" s="213"/>
      <c r="CE134" s="165"/>
      <c r="CF134" s="213"/>
      <c r="CG134" s="166"/>
      <c r="CH134" s="213"/>
      <c r="CI134" s="213"/>
      <c r="CJ134" s="213"/>
      <c r="CK134" s="213"/>
      <c r="CL134" s="165"/>
      <c r="CM134" s="213"/>
      <c r="CN134" s="166"/>
      <c r="CO134" s="213"/>
      <c r="CP134" s="213"/>
      <c r="CQ134" s="213"/>
      <c r="CR134" s="166"/>
      <c r="CS134" s="213"/>
      <c r="CT134" s="213"/>
      <c r="CU134" s="213"/>
      <c r="CV134" s="70"/>
      <c r="CW134" s="165"/>
      <c r="CX134" s="213"/>
      <c r="CY134" s="166"/>
      <c r="CZ134" s="213"/>
      <c r="DA134" s="213"/>
      <c r="DB134" s="213"/>
      <c r="DC134" s="166"/>
    </row>
    <row r="135" spans="72:107" ht="16.5" customHeight="1" x14ac:dyDescent="0.15">
      <c r="BT135" s="23">
        <v>13</v>
      </c>
      <c r="BU135" s="24">
        <v>7.6999999999999999E-2</v>
      </c>
      <c r="BV135" s="24">
        <v>7.5999999999999998E-2</v>
      </c>
      <c r="BW135" s="70"/>
      <c r="BX135" s="165"/>
      <c r="BY135" s="213"/>
      <c r="BZ135" s="298">
        <v>19</v>
      </c>
      <c r="CA135" s="297">
        <v>1</v>
      </c>
      <c r="CB135" s="213"/>
      <c r="CC135" s="213"/>
      <c r="CD135" s="213"/>
      <c r="CE135" s="165"/>
      <c r="CF135" s="213"/>
      <c r="CG135" s="166"/>
      <c r="CH135" s="213"/>
      <c r="CI135" s="213"/>
      <c r="CJ135" s="213"/>
      <c r="CK135" s="213"/>
      <c r="CL135" s="165"/>
      <c r="CM135" s="213"/>
      <c r="CN135" s="166"/>
      <c r="CO135" s="213"/>
      <c r="CP135" s="213"/>
      <c r="CQ135" s="213"/>
      <c r="CR135" s="166"/>
      <c r="CS135" s="213"/>
      <c r="CT135" s="213"/>
      <c r="CU135" s="213"/>
      <c r="CV135" s="70"/>
      <c r="CW135" s="165"/>
      <c r="CX135" s="213"/>
      <c r="CY135" s="166"/>
      <c r="CZ135" s="213"/>
      <c r="DA135" s="213"/>
      <c r="DB135" s="213"/>
      <c r="DC135" s="166"/>
    </row>
    <row r="136" spans="72:107" ht="16.5" customHeight="1" x14ac:dyDescent="0.15">
      <c r="BT136" s="23">
        <v>14</v>
      </c>
      <c r="BU136" s="24">
        <v>7.1999999999999995E-2</v>
      </c>
      <c r="BV136" s="24">
        <v>7.0999999999999994E-2</v>
      </c>
      <c r="BW136" s="70"/>
      <c r="BX136" s="165"/>
      <c r="BY136" s="213"/>
      <c r="BZ136" s="298">
        <v>20</v>
      </c>
      <c r="CA136" s="297">
        <v>2</v>
      </c>
      <c r="CB136" s="213"/>
      <c r="CC136" s="213"/>
      <c r="CD136" s="213"/>
      <c r="CE136" s="165"/>
      <c r="CF136" s="213"/>
      <c r="CG136" s="166"/>
      <c r="CH136" s="213"/>
      <c r="CI136" s="213"/>
      <c r="CJ136" s="213"/>
      <c r="CK136" s="213"/>
      <c r="CL136" s="165"/>
      <c r="CM136" s="213"/>
      <c r="CN136" s="166"/>
      <c r="CO136" s="213"/>
      <c r="CP136" s="213"/>
      <c r="CQ136" s="213"/>
      <c r="CR136" s="166"/>
      <c r="CS136" s="213"/>
      <c r="CT136" s="213"/>
      <c r="CU136" s="213"/>
      <c r="CV136" s="70"/>
      <c r="CW136" s="165"/>
      <c r="CX136" s="213"/>
      <c r="CY136" s="166"/>
      <c r="CZ136" s="213"/>
      <c r="DA136" s="213"/>
      <c r="DB136" s="213"/>
      <c r="DC136" s="166"/>
    </row>
    <row r="137" spans="72:107" ht="16.5" customHeight="1" x14ac:dyDescent="0.15">
      <c r="BT137" s="23">
        <v>15</v>
      </c>
      <c r="BU137" s="24">
        <v>6.7000000000000004E-2</v>
      </c>
      <c r="BV137" s="24">
        <v>6.6000000000000003E-2</v>
      </c>
      <c r="BW137" s="70"/>
      <c r="BX137" s="165"/>
      <c r="BY137" s="213"/>
      <c r="BZ137" s="298">
        <v>21</v>
      </c>
      <c r="CA137" s="297">
        <v>3</v>
      </c>
      <c r="CB137" s="213"/>
      <c r="CC137" s="213"/>
      <c r="CD137" s="213"/>
      <c r="CE137" s="165"/>
      <c r="CF137" s="213"/>
      <c r="CG137" s="166"/>
      <c r="CH137" s="213"/>
      <c r="CI137" s="213"/>
      <c r="CJ137" s="213"/>
      <c r="CK137" s="213"/>
      <c r="CL137" s="165"/>
      <c r="CM137" s="213"/>
      <c r="CN137" s="166"/>
      <c r="CO137" s="213"/>
      <c r="CP137" s="213"/>
      <c r="CQ137" s="213"/>
      <c r="CR137" s="166"/>
      <c r="CS137" s="213"/>
      <c r="CT137" s="213"/>
      <c r="CU137" s="213"/>
      <c r="CV137" s="70"/>
      <c r="CW137" s="165"/>
      <c r="CX137" s="213"/>
      <c r="CY137" s="166"/>
      <c r="CZ137" s="213"/>
      <c r="DA137" s="213"/>
      <c r="DB137" s="213"/>
      <c r="DC137" s="166"/>
    </row>
    <row r="138" spans="72:107" ht="16.5" customHeight="1" x14ac:dyDescent="0.15">
      <c r="BT138" s="23">
        <v>16</v>
      </c>
      <c r="BU138" s="24">
        <v>6.3E-2</v>
      </c>
      <c r="BV138" s="24">
        <v>6.2E-2</v>
      </c>
      <c r="BW138" s="70"/>
      <c r="BX138" s="165"/>
      <c r="BY138" s="213"/>
      <c r="BZ138" s="298">
        <v>22</v>
      </c>
      <c r="CA138" s="297">
        <v>4</v>
      </c>
      <c r="CB138" s="1686"/>
      <c r="CC138" s="1686"/>
      <c r="CD138" s="1686"/>
      <c r="CE138" s="1686"/>
      <c r="CF138" s="1686"/>
      <c r="CG138" s="1686"/>
      <c r="CH138" s="1686"/>
      <c r="CI138" s="213"/>
      <c r="CJ138" s="213"/>
      <c r="CK138" s="213"/>
      <c r="CL138" s="165"/>
      <c r="CM138" s="213"/>
      <c r="CN138" s="166"/>
      <c r="CO138" s="213"/>
      <c r="CP138" s="213"/>
      <c r="CQ138" s="213"/>
      <c r="CR138" s="166"/>
      <c r="CS138" s="213"/>
      <c r="CT138" s="213"/>
      <c r="CU138" s="213"/>
      <c r="CV138" s="70"/>
      <c r="CW138" s="165"/>
      <c r="CX138" s="213"/>
      <c r="CY138" s="166"/>
      <c r="CZ138" s="213"/>
      <c r="DA138" s="213"/>
      <c r="DB138" s="213"/>
      <c r="DC138" s="166"/>
    </row>
    <row r="139" spans="72:107" ht="16.5" customHeight="1" x14ac:dyDescent="0.15">
      <c r="BT139" s="23">
        <v>17</v>
      </c>
      <c r="BU139" s="24">
        <v>5.8999999999999997E-2</v>
      </c>
      <c r="BV139" s="24">
        <v>5.8000000000000003E-2</v>
      </c>
      <c r="BW139" s="70"/>
      <c r="BX139" s="165"/>
      <c r="BY139" s="213"/>
      <c r="BZ139" s="298">
        <v>23</v>
      </c>
      <c r="CA139" s="297">
        <v>5</v>
      </c>
      <c r="CB139" s="1686"/>
      <c r="CC139" s="1686"/>
      <c r="CD139" s="1686"/>
      <c r="CE139" s="1686"/>
      <c r="CF139" s="1686"/>
      <c r="CG139" s="1686"/>
      <c r="CH139" s="1686"/>
      <c r="CI139" s="213"/>
      <c r="CJ139" s="213"/>
      <c r="CK139" s="213"/>
      <c r="CL139" s="165"/>
      <c r="CM139" s="213"/>
      <c r="CN139" s="166"/>
      <c r="CO139" s="213"/>
      <c r="CP139" s="213"/>
      <c r="CQ139" s="213"/>
      <c r="CR139" s="166"/>
      <c r="CS139" s="213"/>
      <c r="CT139" s="213"/>
      <c r="CU139" s="213"/>
      <c r="CV139" s="70"/>
      <c r="CW139" s="165"/>
      <c r="CX139" s="213"/>
      <c r="CY139" s="166"/>
      <c r="CZ139" s="213"/>
      <c r="DA139" s="213"/>
      <c r="DB139" s="213"/>
      <c r="DC139" s="166"/>
    </row>
    <row r="140" spans="72:107" ht="16.5" customHeight="1" x14ac:dyDescent="0.15">
      <c r="BT140" s="23">
        <v>18</v>
      </c>
      <c r="BU140" s="24">
        <v>5.6000000000000001E-2</v>
      </c>
      <c r="BV140" s="24">
        <v>5.5E-2</v>
      </c>
      <c r="BW140" s="70"/>
      <c r="BX140" s="165"/>
      <c r="BY140" s="213"/>
      <c r="BZ140" s="298">
        <v>24</v>
      </c>
      <c r="CA140" s="297"/>
      <c r="CB140" s="213"/>
      <c r="CC140" s="213"/>
      <c r="CD140" s="213"/>
      <c r="CE140" s="165"/>
      <c r="CF140" s="213"/>
      <c r="CG140" s="166"/>
      <c r="CH140" s="213"/>
      <c r="CI140" s="213"/>
      <c r="CJ140" s="213"/>
      <c r="CK140" s="213"/>
      <c r="CL140" s="165"/>
      <c r="CM140" s="213"/>
      <c r="CN140" s="166"/>
      <c r="CO140" s="213"/>
      <c r="CP140" s="213"/>
      <c r="CQ140" s="213"/>
      <c r="CR140" s="166"/>
      <c r="CS140" s="213"/>
      <c r="CT140" s="213"/>
      <c r="CU140" s="213"/>
      <c r="CV140" s="70"/>
      <c r="CW140" s="165"/>
      <c r="CX140" s="213"/>
      <c r="CY140" s="166"/>
      <c r="CZ140" s="213"/>
      <c r="DA140" s="213"/>
      <c r="DB140" s="213"/>
      <c r="DC140" s="166"/>
    </row>
    <row r="141" spans="72:107" ht="16.5" customHeight="1" x14ac:dyDescent="0.15">
      <c r="BT141" s="23">
        <v>19</v>
      </c>
      <c r="BU141" s="24">
        <v>5.2999999999999999E-2</v>
      </c>
      <c r="BV141" s="24">
        <v>5.1999999999999998E-2</v>
      </c>
      <c r="BW141" s="70"/>
      <c r="BX141" s="165"/>
      <c r="BY141" s="213"/>
      <c r="BZ141" s="298">
        <v>25</v>
      </c>
      <c r="CA141" s="297"/>
      <c r="CB141" s="213"/>
      <c r="CC141" s="213"/>
      <c r="CD141" s="213"/>
      <c r="CE141" s="165"/>
      <c r="CF141" s="213"/>
      <c r="CG141" s="166"/>
      <c r="CH141" s="213"/>
      <c r="CI141" s="213"/>
      <c r="CJ141" s="213"/>
      <c r="CK141" s="213"/>
      <c r="CL141" s="165"/>
      <c r="CM141" s="213"/>
      <c r="CN141" s="166"/>
      <c r="CO141" s="213"/>
      <c r="CP141" s="213"/>
      <c r="CQ141" s="213"/>
      <c r="CR141" s="166"/>
      <c r="CS141" s="213"/>
      <c r="CT141" s="213"/>
      <c r="CU141" s="213"/>
      <c r="CV141" s="70"/>
      <c r="CW141" s="165"/>
      <c r="CX141" s="213"/>
      <c r="CY141" s="166"/>
      <c r="CZ141" s="213"/>
      <c r="DA141" s="213"/>
      <c r="DB141" s="213"/>
      <c r="DC141" s="166"/>
    </row>
    <row r="142" spans="72:107" ht="16.5" customHeight="1" x14ac:dyDescent="0.15">
      <c r="BT142" s="23">
        <v>20</v>
      </c>
      <c r="BU142" s="24">
        <v>0.05</v>
      </c>
      <c r="BV142" s="24">
        <v>0.05</v>
      </c>
      <c r="BW142" s="70"/>
      <c r="BX142" s="165"/>
      <c r="BY142" s="213"/>
      <c r="BZ142" s="298">
        <v>26</v>
      </c>
      <c r="CA142" s="297"/>
      <c r="CB142" s="213"/>
      <c r="CC142" s="213"/>
      <c r="CD142" s="213"/>
      <c r="CE142" s="165"/>
      <c r="CF142" s="213"/>
      <c r="CG142" s="166"/>
      <c r="CH142" s="213"/>
      <c r="CI142" s="213"/>
      <c r="CJ142" s="213"/>
      <c r="CK142" s="213"/>
      <c r="CL142" s="165"/>
      <c r="CM142" s="213"/>
      <c r="CN142" s="166"/>
      <c r="CO142" s="213"/>
      <c r="CP142" s="213"/>
      <c r="CQ142" s="213"/>
      <c r="CR142" s="166"/>
      <c r="CS142" s="213"/>
      <c r="CT142" s="213"/>
      <c r="CU142" s="213"/>
      <c r="CV142" s="70"/>
      <c r="CW142" s="165"/>
      <c r="CX142" s="213"/>
      <c r="CY142" s="166"/>
      <c r="CZ142" s="213"/>
      <c r="DA142" s="213"/>
      <c r="DB142" s="213"/>
      <c r="DC142" s="166"/>
    </row>
    <row r="143" spans="72:107" ht="16.5" customHeight="1" x14ac:dyDescent="0.15">
      <c r="BT143" s="23">
        <v>21</v>
      </c>
      <c r="BU143" s="24">
        <v>4.8000000000000001E-2</v>
      </c>
      <c r="BV143" s="24">
        <v>4.8000000000000001E-2</v>
      </c>
      <c r="BW143" s="70"/>
      <c r="BX143" s="165"/>
      <c r="BY143" s="213"/>
      <c r="BZ143" s="298">
        <v>27</v>
      </c>
      <c r="CA143" s="297"/>
      <c r="CB143" s="213"/>
      <c r="CC143" s="213"/>
      <c r="CD143" s="213"/>
      <c r="CE143" s="165"/>
      <c r="CF143" s="213"/>
      <c r="CG143" s="166"/>
      <c r="CH143" s="213"/>
      <c r="CI143" s="213"/>
      <c r="CJ143" s="213"/>
      <c r="CK143" s="213"/>
      <c r="CL143" s="165"/>
      <c r="CM143" s="213"/>
      <c r="CN143" s="166"/>
      <c r="CO143" s="213"/>
      <c r="CP143" s="213"/>
      <c r="CQ143" s="213"/>
      <c r="CR143" s="166"/>
      <c r="CS143" s="213"/>
      <c r="CT143" s="213"/>
      <c r="CU143" s="213"/>
      <c r="CV143" s="70"/>
      <c r="CW143" s="165"/>
      <c r="CX143" s="213"/>
      <c r="CY143" s="166"/>
      <c r="CZ143" s="213"/>
      <c r="DA143" s="213"/>
      <c r="DB143" s="213"/>
      <c r="DC143" s="166"/>
    </row>
    <row r="144" spans="72:107" ht="16.5" customHeight="1" x14ac:dyDescent="0.15">
      <c r="BT144" s="23">
        <v>22</v>
      </c>
      <c r="BU144" s="24">
        <v>4.5999999999999999E-2</v>
      </c>
      <c r="BV144" s="24">
        <v>4.5999999999999999E-2</v>
      </c>
      <c r="BW144" s="70"/>
      <c r="BX144" s="165"/>
      <c r="BY144" s="213"/>
      <c r="BZ144" s="298">
        <v>28</v>
      </c>
      <c r="CA144" s="297"/>
      <c r="CB144" s="213"/>
      <c r="CC144" s="213"/>
      <c r="CD144" s="213"/>
      <c r="CE144" s="165"/>
      <c r="CF144" s="213"/>
      <c r="CG144" s="166"/>
      <c r="CH144" s="213"/>
      <c r="CI144" s="213"/>
      <c r="CJ144" s="213"/>
      <c r="CK144" s="213"/>
      <c r="CL144" s="165"/>
      <c r="CM144" s="213"/>
      <c r="CN144" s="166"/>
      <c r="CO144" s="213"/>
      <c r="CP144" s="213"/>
      <c r="CQ144" s="213"/>
      <c r="CR144" s="166"/>
      <c r="CS144" s="213"/>
      <c r="CT144" s="213"/>
      <c r="CU144" s="213"/>
      <c r="CV144" s="70"/>
      <c r="CW144" s="165"/>
      <c r="CX144" s="213"/>
      <c r="CY144" s="166"/>
      <c r="CZ144" s="213"/>
      <c r="DA144" s="213"/>
      <c r="DB144" s="213"/>
      <c r="DC144" s="166"/>
    </row>
    <row r="145" spans="72:128" ht="16.5" customHeight="1" x14ac:dyDescent="0.15">
      <c r="BT145" s="23">
        <v>23</v>
      </c>
      <c r="BU145" s="24">
        <v>4.3999999999999997E-2</v>
      </c>
      <c r="BV145" s="24">
        <v>4.3999999999999997E-2</v>
      </c>
      <c r="BW145" s="70"/>
      <c r="BX145" s="165"/>
      <c r="BY145" s="213"/>
      <c r="BZ145" s="298">
        <v>29</v>
      </c>
      <c r="CA145" s="297"/>
      <c r="CB145" s="213"/>
      <c r="CC145" s="213"/>
      <c r="CD145" s="213"/>
      <c r="CE145" s="165"/>
      <c r="CF145" s="213"/>
      <c r="CG145" s="166"/>
      <c r="CH145" s="213"/>
      <c r="CI145" s="213"/>
      <c r="CJ145" s="213"/>
      <c r="CK145" s="213"/>
      <c r="CL145" s="165"/>
      <c r="CM145" s="213"/>
      <c r="CN145" s="166"/>
      <c r="CO145" s="213"/>
      <c r="CP145" s="213"/>
      <c r="CQ145" s="213"/>
      <c r="CR145" s="166"/>
      <c r="CS145" s="213"/>
      <c r="CT145" s="213"/>
      <c r="CU145" s="213"/>
      <c r="CV145" s="70"/>
      <c r="CW145" s="165"/>
      <c r="CX145" s="213"/>
      <c r="CY145" s="166"/>
      <c r="CZ145" s="213"/>
      <c r="DA145" s="213"/>
      <c r="DB145" s="213"/>
      <c r="DC145" s="166"/>
      <c r="DK145" s="214"/>
      <c r="DL145" s="214"/>
      <c r="DM145" s="214"/>
      <c r="DN145" s="214"/>
      <c r="DO145" s="210"/>
      <c r="DP145" s="210"/>
      <c r="DQ145" s="210"/>
      <c r="DR145" s="210"/>
      <c r="DS145" s="210"/>
      <c r="DT145" s="210"/>
      <c r="DU145" s="210"/>
      <c r="DV145" s="210"/>
      <c r="DW145" s="210"/>
      <c r="DX145" s="210"/>
    </row>
    <row r="146" spans="72:128" ht="16.5" customHeight="1" x14ac:dyDescent="0.15">
      <c r="BT146" s="23">
        <v>24</v>
      </c>
      <c r="BU146" s="24">
        <v>4.2000000000000003E-2</v>
      </c>
      <c r="BV146" s="24">
        <v>4.2000000000000003E-2</v>
      </c>
      <c r="BW146" s="70"/>
      <c r="BX146" s="165"/>
      <c r="BY146" s="213"/>
      <c r="BZ146" s="298">
        <v>30</v>
      </c>
      <c r="CA146" s="297"/>
      <c r="CB146" s="213"/>
      <c r="CC146" s="213"/>
      <c r="CD146" s="213"/>
      <c r="CE146" s="165"/>
      <c r="CF146" s="213"/>
      <c r="CG146" s="166"/>
      <c r="CH146" s="213"/>
      <c r="CI146" s="213"/>
      <c r="CJ146" s="213"/>
      <c r="CK146" s="213"/>
      <c r="CL146" s="165"/>
      <c r="CM146" s="213"/>
      <c r="CN146" s="166"/>
      <c r="CO146" s="213"/>
      <c r="CP146" s="213"/>
      <c r="CQ146" s="213"/>
      <c r="CR146" s="166"/>
      <c r="CS146" s="213"/>
      <c r="CT146" s="213"/>
      <c r="CU146" s="213"/>
      <c r="CV146" s="70"/>
      <c r="CW146" s="165"/>
      <c r="CX146" s="213"/>
      <c r="CY146" s="166"/>
      <c r="CZ146" s="213"/>
      <c r="DA146" s="213"/>
      <c r="DB146" s="213"/>
      <c r="DC146" s="166"/>
      <c r="DK146" s="214"/>
      <c r="DL146" s="214"/>
      <c r="DM146" s="214"/>
      <c r="DN146" s="214"/>
      <c r="DO146" s="210"/>
      <c r="DP146" s="210"/>
      <c r="DQ146" s="210"/>
      <c r="DR146" s="210"/>
      <c r="DS146" s="210"/>
      <c r="DT146" s="210"/>
      <c r="DU146" s="210"/>
      <c r="DV146" s="210"/>
      <c r="DW146" s="210"/>
      <c r="DX146" s="210"/>
    </row>
    <row r="147" spans="72:128" ht="16.5" customHeight="1" x14ac:dyDescent="0.15">
      <c r="BT147" s="23">
        <v>25</v>
      </c>
      <c r="BU147" s="24">
        <v>0.04</v>
      </c>
      <c r="BV147" s="24">
        <v>0.04</v>
      </c>
      <c r="BW147" s="70"/>
      <c r="BX147" s="165"/>
      <c r="BY147" s="213"/>
      <c r="BZ147" s="298">
        <v>31</v>
      </c>
      <c r="CA147" s="213"/>
      <c r="CB147" s="213"/>
      <c r="CC147" s="213"/>
      <c r="CD147" s="213"/>
      <c r="CE147" s="165"/>
      <c r="CF147" s="213"/>
      <c r="CG147" s="166"/>
      <c r="CH147" s="213"/>
      <c r="CI147" s="213"/>
      <c r="CJ147" s="213"/>
      <c r="CK147" s="213"/>
      <c r="CL147" s="165"/>
      <c r="CM147" s="213"/>
      <c r="CN147" s="166"/>
      <c r="CO147" s="213"/>
      <c r="CP147" s="213"/>
      <c r="CQ147" s="213"/>
      <c r="CR147" s="166"/>
      <c r="CS147" s="213"/>
      <c r="CT147" s="213"/>
      <c r="CU147" s="213"/>
      <c r="CV147" s="70"/>
      <c r="CW147" s="165"/>
      <c r="CX147" s="213"/>
      <c r="CY147" s="166"/>
      <c r="CZ147" s="213"/>
      <c r="DA147" s="213"/>
      <c r="DB147" s="213"/>
      <c r="DC147" s="166"/>
      <c r="DK147" s="214"/>
      <c r="DL147" s="214"/>
      <c r="DM147" s="214"/>
      <c r="DN147" s="214"/>
      <c r="DO147" s="210"/>
      <c r="DP147" s="210"/>
      <c r="DQ147" s="210"/>
      <c r="DR147" s="210"/>
      <c r="DS147" s="210"/>
      <c r="DT147" s="210"/>
      <c r="DU147" s="210"/>
      <c r="DV147" s="210"/>
      <c r="DW147" s="210"/>
      <c r="DX147" s="210"/>
    </row>
    <row r="148" spans="72:128" ht="16.5" customHeight="1" x14ac:dyDescent="0.15">
      <c r="BT148" s="23">
        <v>26</v>
      </c>
      <c r="BU148" s="24">
        <v>3.9E-2</v>
      </c>
      <c r="BV148" s="24">
        <v>3.9E-2</v>
      </c>
      <c r="BW148" s="70"/>
      <c r="BX148" s="165"/>
      <c r="BY148" s="213"/>
      <c r="BZ148" s="166"/>
      <c r="CA148" s="213"/>
      <c r="CB148" s="213"/>
      <c r="CC148" s="213"/>
      <c r="CD148" s="213"/>
      <c r="CE148" s="165"/>
      <c r="CF148" s="213" t="s">
        <v>685</v>
      </c>
      <c r="CG148" s="166"/>
      <c r="CH148" s="213"/>
      <c r="CI148" s="213"/>
      <c r="CJ148" s="213"/>
      <c r="CK148" s="213"/>
      <c r="CL148" s="165"/>
      <c r="CM148" s="213"/>
      <c r="CN148" s="166"/>
      <c r="CO148" s="213"/>
      <c r="CP148" s="213"/>
      <c r="CQ148" s="213"/>
      <c r="CR148" s="166"/>
      <c r="CS148" s="213"/>
      <c r="CT148" s="213"/>
      <c r="CU148" s="213"/>
      <c r="CV148" s="70"/>
      <c r="CW148" s="165"/>
      <c r="CX148" s="213"/>
      <c r="CY148" s="166"/>
      <c r="CZ148" s="213"/>
      <c r="DA148" s="213"/>
      <c r="DB148" s="213"/>
      <c r="DC148" s="166"/>
      <c r="DK148" s="214"/>
      <c r="DL148" s="214"/>
      <c r="DM148" s="214"/>
      <c r="DN148" s="214"/>
      <c r="DO148" s="210"/>
      <c r="DP148" s="210"/>
      <c r="DQ148" s="210"/>
      <c r="DR148" s="210"/>
      <c r="DS148" s="210"/>
      <c r="DT148" s="210"/>
      <c r="DU148" s="210"/>
      <c r="DV148" s="210"/>
      <c r="DW148" s="210"/>
      <c r="DX148" s="210"/>
    </row>
    <row r="149" spans="72:128" ht="16.5" customHeight="1" x14ac:dyDescent="0.15">
      <c r="BT149" s="23">
        <v>27</v>
      </c>
      <c r="BU149" s="24">
        <v>3.7999999999999999E-2</v>
      </c>
      <c r="BV149" s="24">
        <v>3.6999999999999998E-2</v>
      </c>
      <c r="BW149" s="70"/>
      <c r="BX149" s="165"/>
      <c r="BY149" s="213"/>
      <c r="BZ149" s="166"/>
      <c r="CA149" s="213"/>
      <c r="CB149" s="213"/>
      <c r="CC149" s="213"/>
      <c r="CD149" s="213"/>
      <c r="CE149" s="165"/>
      <c r="CF149" s="213"/>
      <c r="CG149" s="166"/>
      <c r="CH149" s="213"/>
      <c r="CI149" s="213"/>
      <c r="CJ149" s="213"/>
      <c r="CK149" s="213"/>
      <c r="CL149" s="165"/>
      <c r="CM149" s="213"/>
      <c r="CN149" s="166"/>
      <c r="CO149" s="213"/>
      <c r="CP149" s="213"/>
      <c r="CQ149" s="213"/>
      <c r="CR149" s="166"/>
      <c r="CS149" s="213"/>
      <c r="CT149" s="213"/>
      <c r="CU149" s="213"/>
      <c r="CV149" s="70"/>
      <c r="CW149" s="165"/>
      <c r="CX149" s="213"/>
      <c r="CY149" s="166"/>
      <c r="CZ149" s="213"/>
      <c r="DA149" s="213"/>
      <c r="DB149" s="213"/>
      <c r="DC149" s="166"/>
      <c r="DK149" s="214"/>
      <c r="DL149" s="214"/>
      <c r="DM149" s="214"/>
      <c r="DN149" s="214"/>
      <c r="DO149" s="210"/>
      <c r="DP149" s="210"/>
      <c r="DQ149" s="210"/>
      <c r="DR149" s="210"/>
      <c r="DS149" s="210"/>
      <c r="DT149" s="210"/>
      <c r="DU149" s="210"/>
      <c r="DV149" s="210"/>
      <c r="DW149" s="210"/>
      <c r="DX149" s="210"/>
    </row>
    <row r="150" spans="72:128" ht="16.5" customHeight="1" x14ac:dyDescent="0.15">
      <c r="BT150" s="23">
        <v>28</v>
      </c>
      <c r="BU150" s="24">
        <v>3.5999999999999997E-2</v>
      </c>
      <c r="BV150" s="24">
        <v>3.5999999999999997E-2</v>
      </c>
      <c r="BW150" s="70"/>
      <c r="BX150" s="165"/>
      <c r="BY150" s="163"/>
      <c r="BZ150" s="166"/>
      <c r="CA150" s="163"/>
      <c r="CB150" s="163"/>
      <c r="CC150" s="163"/>
      <c r="CD150" s="20"/>
      <c r="CE150" s="165"/>
      <c r="CF150" s="20"/>
      <c r="CG150" s="166"/>
      <c r="CH150" s="20"/>
      <c r="CI150" s="20"/>
      <c r="CJ150" s="20"/>
      <c r="CK150" s="20"/>
      <c r="CL150" s="165"/>
      <c r="CM150" s="20"/>
      <c r="CN150" s="166"/>
      <c r="CO150" s="163"/>
      <c r="CP150" s="163"/>
      <c r="CQ150" s="163"/>
      <c r="CR150" s="166"/>
      <c r="CS150" s="163"/>
      <c r="CT150" s="163"/>
      <c r="CU150" s="163"/>
      <c r="CV150" s="70"/>
      <c r="CW150" s="165"/>
      <c r="CX150" s="163"/>
      <c r="CY150" s="166"/>
      <c r="CZ150" s="163"/>
      <c r="DA150" s="163"/>
      <c r="DB150" s="163"/>
      <c r="DC150" s="166"/>
    </row>
    <row r="151" spans="72:128" ht="16.5" customHeight="1" x14ac:dyDescent="0.15">
      <c r="BT151" s="23">
        <v>29</v>
      </c>
      <c r="BU151" s="24">
        <v>3.5000000000000003E-2</v>
      </c>
      <c r="BV151" s="24">
        <v>3.5000000000000003E-2</v>
      </c>
      <c r="BW151" s="299">
        <f>IF(G108="平成",35,IF(AND(G108="令和",I108=34),35,5))</f>
        <v>5</v>
      </c>
      <c r="BX151" s="1271" t="s">
        <v>497</v>
      </c>
      <c r="BY151" s="1271"/>
      <c r="BZ151" s="1272" t="s">
        <v>498</v>
      </c>
      <c r="CA151" s="1272"/>
      <c r="CB151" s="1273">
        <f>L108-1</f>
        <v>-1</v>
      </c>
      <c r="CC151" s="1273"/>
      <c r="CD151" s="310">
        <f>IF(G109="平成",35,IF(AND(G109="令和",I109=34),35,5))</f>
        <v>5</v>
      </c>
      <c r="CE151" s="896" t="s">
        <v>490</v>
      </c>
      <c r="CF151" s="897"/>
      <c r="CG151" s="886" t="s">
        <v>329</v>
      </c>
      <c r="CH151" s="886"/>
      <c r="CI151" s="921">
        <f>L109-1</f>
        <v>-1</v>
      </c>
      <c r="CJ151" s="921"/>
      <c r="CK151" s="310">
        <f>IF(G110="平成",35,IF(AND(G110="令和",I110=34),35,5))</f>
        <v>5</v>
      </c>
      <c r="CL151" s="896" t="s">
        <v>503</v>
      </c>
      <c r="CM151" s="897"/>
      <c r="CN151" s="886" t="s">
        <v>329</v>
      </c>
      <c r="CO151" s="886"/>
      <c r="CP151" s="921">
        <f>L110-1</f>
        <v>-1</v>
      </c>
      <c r="CQ151" s="921"/>
      <c r="CR151" s="310">
        <f>IF(G115="平成",35,IF(AND(G115="令和",I115=34),35,5))</f>
        <v>5</v>
      </c>
      <c r="CS151" s="896" t="s">
        <v>504</v>
      </c>
      <c r="CT151" s="925"/>
      <c r="CU151" s="885" t="s">
        <v>329</v>
      </c>
      <c r="CV151" s="886"/>
      <c r="CW151" s="921">
        <f>L115*0.95</f>
        <v>0</v>
      </c>
      <c r="CX151" s="924"/>
      <c r="CY151" s="919" t="s">
        <v>330</v>
      </c>
      <c r="CZ151" s="920"/>
      <c r="DA151" s="22">
        <f>L115*0.05</f>
        <v>0</v>
      </c>
      <c r="DB151" s="172"/>
      <c r="DC151" s="310">
        <f>IF(G116="平成",35,IF(AND(G116="令和",I116=34),35,5))</f>
        <v>5</v>
      </c>
      <c r="DD151" s="896" t="s">
        <v>491</v>
      </c>
      <c r="DE151" s="925"/>
      <c r="DF151" s="885" t="s">
        <v>329</v>
      </c>
      <c r="DG151" s="886"/>
      <c r="DH151" s="921">
        <f>L116*0.95</f>
        <v>0</v>
      </c>
      <c r="DI151" s="924"/>
      <c r="DJ151" s="919" t="s">
        <v>330</v>
      </c>
      <c r="DK151" s="920"/>
      <c r="DL151" s="172">
        <f>L116*0.05</f>
        <v>0</v>
      </c>
      <c r="DM151" s="172"/>
      <c r="DN151" s="310">
        <f>IF(G117="平成",35,IF(AND(G117="令和",I117=34),35,5))</f>
        <v>5</v>
      </c>
      <c r="DO151" s="896" t="s">
        <v>505</v>
      </c>
      <c r="DP151" s="925"/>
      <c r="DQ151" s="885" t="s">
        <v>329</v>
      </c>
      <c r="DR151" s="886"/>
      <c r="DS151" s="921">
        <f>L117*0.95</f>
        <v>0</v>
      </c>
      <c r="DT151" s="924"/>
      <c r="DU151" s="919" t="s">
        <v>330</v>
      </c>
      <c r="DV151" s="920"/>
      <c r="DW151" s="172">
        <f>L117*0.05</f>
        <v>0</v>
      </c>
      <c r="DX151" s="172"/>
    </row>
    <row r="152" spans="72:128" ht="16.5" customHeight="1" x14ac:dyDescent="0.15">
      <c r="BT152" s="23">
        <v>30</v>
      </c>
      <c r="BU152" s="24">
        <v>3.4000000000000002E-2</v>
      </c>
      <c r="BV152" s="24">
        <v>3.4000000000000002E-2</v>
      </c>
      <c r="BW152" s="70"/>
      <c r="BX152" s="1271"/>
      <c r="BY152" s="1271"/>
      <c r="BZ152" s="1272" t="s">
        <v>499</v>
      </c>
      <c r="CA152" s="1272"/>
      <c r="CB152" s="1273" t="e">
        <f>ROUNDUP(L108*Z108,0)</f>
        <v>#VALUE!</v>
      </c>
      <c r="CC152" s="1273"/>
      <c r="CD152" s="20"/>
      <c r="CE152" s="898"/>
      <c r="CF152" s="899"/>
      <c r="CG152" s="886" t="s">
        <v>331</v>
      </c>
      <c r="CH152" s="886"/>
      <c r="CI152" s="921" t="e">
        <f>ROUNDUP(L109*Z109,0)</f>
        <v>#VALUE!</v>
      </c>
      <c r="CJ152" s="921"/>
      <c r="CK152" s="20"/>
      <c r="CL152" s="898"/>
      <c r="CM152" s="899"/>
      <c r="CN152" s="886" t="s">
        <v>331</v>
      </c>
      <c r="CO152" s="886"/>
      <c r="CP152" s="921" t="e">
        <f>ROUNDUP(L110*Z110,0)</f>
        <v>#VALUE!</v>
      </c>
      <c r="CQ152" s="921"/>
      <c r="CR152" s="166"/>
      <c r="CS152" s="898"/>
      <c r="CT152" s="926"/>
      <c r="CU152" s="885" t="s">
        <v>331</v>
      </c>
      <c r="CV152" s="886"/>
      <c r="CW152" s="921" t="e">
        <f>ROUNDUP(L115*0.9*Z115,0)</f>
        <v>#VALUE!</v>
      </c>
      <c r="CX152" s="924"/>
      <c r="CY152" s="885" t="s">
        <v>331</v>
      </c>
      <c r="CZ152" s="886"/>
      <c r="DA152" s="22">
        <f>ROUNDUP(DA151/5,-1)</f>
        <v>0</v>
      </c>
      <c r="DB152" s="172"/>
      <c r="DC152" s="166"/>
      <c r="DD152" s="898"/>
      <c r="DE152" s="926"/>
      <c r="DF152" s="885" t="s">
        <v>331</v>
      </c>
      <c r="DG152" s="886"/>
      <c r="DH152" s="921" t="e">
        <f>ROUNDUP(L116*0.9*Z116,0)</f>
        <v>#VALUE!</v>
      </c>
      <c r="DI152" s="924"/>
      <c r="DJ152" s="885" t="s">
        <v>331</v>
      </c>
      <c r="DK152" s="886"/>
      <c r="DL152" s="172">
        <f>ROUNDUP(DL151/5,-1)</f>
        <v>0</v>
      </c>
      <c r="DM152" s="172"/>
      <c r="DO152" s="898"/>
      <c r="DP152" s="926"/>
      <c r="DQ152" s="885" t="s">
        <v>331</v>
      </c>
      <c r="DR152" s="886"/>
      <c r="DS152" s="921" t="e">
        <f>ROUNDUP(L117*0.9*Z117,0)</f>
        <v>#VALUE!</v>
      </c>
      <c r="DT152" s="924"/>
      <c r="DU152" s="885" t="s">
        <v>331</v>
      </c>
      <c r="DV152" s="886"/>
      <c r="DW152" s="172">
        <f>ROUNDUP(DW151/5,-1)</f>
        <v>0</v>
      </c>
      <c r="DX152" s="172"/>
    </row>
    <row r="153" spans="72:128" ht="16.5" customHeight="1" x14ac:dyDescent="0.15">
      <c r="BT153" s="23">
        <v>31</v>
      </c>
      <c r="BU153" s="24">
        <v>3.3000000000000002E-2</v>
      </c>
      <c r="BV153" s="24">
        <v>3.3000000000000002E-2</v>
      </c>
      <c r="BW153" s="70"/>
      <c r="BX153" s="1274">
        <f>B108</f>
        <v>0</v>
      </c>
      <c r="BY153" s="1274"/>
      <c r="BZ153" s="30" t="s">
        <v>500</v>
      </c>
      <c r="CA153" s="169" t="s">
        <v>501</v>
      </c>
      <c r="CB153" s="1275" t="s">
        <v>502</v>
      </c>
      <c r="CC153" s="1276"/>
      <c r="CD153" s="20"/>
      <c r="CE153" s="887">
        <f>E116</f>
        <v>0</v>
      </c>
      <c r="CF153" s="888"/>
      <c r="CG153" s="25" t="s">
        <v>332</v>
      </c>
      <c r="CH153" s="167" t="s">
        <v>333</v>
      </c>
      <c r="CI153" s="1268" t="s">
        <v>334</v>
      </c>
      <c r="CJ153" s="1270"/>
      <c r="CK153" s="20"/>
      <c r="CL153" s="887">
        <f>E119</f>
        <v>0</v>
      </c>
      <c r="CM153" s="888"/>
      <c r="CN153" s="25" t="s">
        <v>332</v>
      </c>
      <c r="CO153" s="167" t="s">
        <v>333</v>
      </c>
      <c r="CP153" s="1268" t="s">
        <v>334</v>
      </c>
      <c r="CQ153" s="1270"/>
      <c r="CR153" s="166"/>
      <c r="CS153" s="887">
        <f>B115</f>
        <v>0</v>
      </c>
      <c r="CT153" s="1267"/>
      <c r="CU153" s="26" t="s">
        <v>332</v>
      </c>
      <c r="CV153" s="167" t="s">
        <v>333</v>
      </c>
      <c r="CW153" s="1268" t="s">
        <v>334</v>
      </c>
      <c r="CX153" s="1269"/>
      <c r="CY153" s="26" t="s">
        <v>332</v>
      </c>
      <c r="CZ153" s="167" t="s">
        <v>333</v>
      </c>
      <c r="DA153" s="27" t="s">
        <v>334</v>
      </c>
      <c r="DB153" s="27" t="s">
        <v>335</v>
      </c>
      <c r="DC153" s="166"/>
      <c r="DD153" s="887">
        <f>B116</f>
        <v>0</v>
      </c>
      <c r="DE153" s="1267"/>
      <c r="DF153" s="173" t="s">
        <v>332</v>
      </c>
      <c r="DG153" s="171" t="s">
        <v>333</v>
      </c>
      <c r="DH153" s="1268" t="s">
        <v>334</v>
      </c>
      <c r="DI153" s="1269"/>
      <c r="DJ153" s="173" t="s">
        <v>332</v>
      </c>
      <c r="DK153" s="171" t="s">
        <v>333</v>
      </c>
      <c r="DL153" s="174" t="s">
        <v>334</v>
      </c>
      <c r="DM153" s="174" t="s">
        <v>335</v>
      </c>
      <c r="DO153" s="887">
        <f>B117</f>
        <v>0</v>
      </c>
      <c r="DP153" s="1267"/>
      <c r="DQ153" s="173" t="s">
        <v>332</v>
      </c>
      <c r="DR153" s="171" t="s">
        <v>333</v>
      </c>
      <c r="DS153" s="1268" t="s">
        <v>334</v>
      </c>
      <c r="DT153" s="1269"/>
      <c r="DU153" s="173" t="s">
        <v>332</v>
      </c>
      <c r="DV153" s="171" t="s">
        <v>333</v>
      </c>
      <c r="DW153" s="174" t="s">
        <v>334</v>
      </c>
      <c r="DX153" s="174" t="s">
        <v>335</v>
      </c>
    </row>
    <row r="154" spans="72:128" ht="16.5" customHeight="1" x14ac:dyDescent="0.15">
      <c r="BT154" s="23">
        <v>32</v>
      </c>
      <c r="BU154" s="24">
        <v>3.2000000000000001E-2</v>
      </c>
      <c r="BV154" s="24">
        <v>3.2000000000000001E-2</v>
      </c>
      <c r="BW154" s="70"/>
      <c r="BX154" s="28">
        <f>I108</f>
        <v>0</v>
      </c>
      <c r="BY154" s="29" t="e">
        <f>ROUNDUP(L108*Z108*((13-K108)/12),0)</f>
        <v>#VALUE!</v>
      </c>
      <c r="BZ154" s="30">
        <f>AG108/100</f>
        <v>0</v>
      </c>
      <c r="CA154" s="160" t="e">
        <f>ROUNDUP(BY154*BZ154,0)</f>
        <v>#VALUE!</v>
      </c>
      <c r="CB154" s="160">
        <f>IF($BW$151&lt;=BX154,1,0)</f>
        <v>0</v>
      </c>
      <c r="CC154" s="160">
        <f>IF(CB154=0,0,SUM(CA155:$CA$254))</f>
        <v>0</v>
      </c>
      <c r="CD154" s="20"/>
      <c r="CE154" s="28">
        <f>I109</f>
        <v>0</v>
      </c>
      <c r="CF154" s="29" t="e">
        <f>ROUNDUP(L109*Z109*((13-K109)/12),0)</f>
        <v>#VALUE!</v>
      </c>
      <c r="CG154" s="30">
        <f>AG109/100</f>
        <v>0</v>
      </c>
      <c r="CH154" s="160" t="e">
        <f>ROUNDUP(CF154*CG154,0)</f>
        <v>#VALUE!</v>
      </c>
      <c r="CI154" s="160">
        <f>IF($BW$151&lt;=CE154,1,0)</f>
        <v>0</v>
      </c>
      <c r="CJ154" s="160">
        <f>IF(CI154=0,0,SUM(CH155:$CH$254))</f>
        <v>0</v>
      </c>
      <c r="CK154" s="20"/>
      <c r="CL154" s="28">
        <f>I110</f>
        <v>0</v>
      </c>
      <c r="CM154" s="29" t="e">
        <f>ROUNDUP(L110*Z110*((13-K110)/12),0)</f>
        <v>#VALUE!</v>
      </c>
      <c r="CN154" s="30">
        <f>AG110/100</f>
        <v>0</v>
      </c>
      <c r="CO154" s="160" t="e">
        <f>ROUNDUP(CM154*CN154,0)</f>
        <v>#VALUE!</v>
      </c>
      <c r="CP154" s="160">
        <f>IF($BW$151&lt;=CL154,1,0)</f>
        <v>0</v>
      </c>
      <c r="CQ154" s="160">
        <f>IF(CP154=0,0,SUM(CO155:$CO$254))</f>
        <v>0</v>
      </c>
      <c r="CR154" s="166"/>
      <c r="CS154" s="28">
        <f>I115</f>
        <v>0</v>
      </c>
      <c r="CT154" s="29" t="e">
        <f>ROUNDUP(L115*0.9*Z115*((13-K115)/12),0)</f>
        <v>#VALUE!</v>
      </c>
      <c r="CU154" s="31">
        <f>AG115/100</f>
        <v>0</v>
      </c>
      <c r="CV154" s="160" t="e">
        <f>ROUNDUP(CT154*CU154,0)</f>
        <v>#VALUE!</v>
      </c>
      <c r="CW154" s="160">
        <f>IF($BW$151&lt;=CS154,1,0)</f>
        <v>0</v>
      </c>
      <c r="CX154" s="162">
        <f>IF(CW154=0,0,SUM(CV155:CV$254))</f>
        <v>0</v>
      </c>
      <c r="CY154" s="31">
        <f>CU154</f>
        <v>0</v>
      </c>
      <c r="CZ154" s="160" t="e">
        <f>IF(CV154&gt;0,0,IF(DA151-DA152&gt;DA152,DA152,DA151-DA152))</f>
        <v>#VALUE!</v>
      </c>
      <c r="DA154" s="162" t="e">
        <f>IF(CZ154=0,0,SUM(CZ155:$CZ$254))</f>
        <v>#VALUE!</v>
      </c>
      <c r="DB154" s="162" t="e">
        <f>IF(CV154&gt;0,CV154,CZ154*CY154)</f>
        <v>#VALUE!</v>
      </c>
      <c r="DC154" s="166"/>
      <c r="DD154" s="175">
        <f>I116</f>
        <v>0</v>
      </c>
      <c r="DE154" s="176" t="e">
        <f>ROUNDUP(L116*0.9*Z116*((13-K116)/12),0)</f>
        <v>#VALUE!</v>
      </c>
      <c r="DF154" s="177">
        <f>AG116/100</f>
        <v>0</v>
      </c>
      <c r="DG154" s="179" t="e">
        <f>ROUNDUP(DE154*DF154,0)</f>
        <v>#VALUE!</v>
      </c>
      <c r="DH154" s="179">
        <f>IF($BW$151&lt;=DD154,1,0)</f>
        <v>0</v>
      </c>
      <c r="DI154" s="181">
        <f>IF(DH154=0,0,SUM(DG155:DG$254))</f>
        <v>0</v>
      </c>
      <c r="DJ154" s="177">
        <f>DF154</f>
        <v>0</v>
      </c>
      <c r="DK154" s="179" t="e">
        <f>IF(DG154&gt;0,0,IF(DL151-DL152&gt;DL152,DL152,DL151-DL152))</f>
        <v>#VALUE!</v>
      </c>
      <c r="DL154" s="181" t="e">
        <f>IF(DK154=0,0,SUM(DK155:$DK$254))</f>
        <v>#VALUE!</v>
      </c>
      <c r="DM154" s="181" t="e">
        <f>IF(DG154&gt;0,DG154,DK154*DJ154)</f>
        <v>#VALUE!</v>
      </c>
      <c r="DO154" s="175">
        <f>I117</f>
        <v>0</v>
      </c>
      <c r="DP154" s="176" t="e">
        <f>ROUNDUP(L117*0.9*Z117*((13-K117)/12),0)</f>
        <v>#VALUE!</v>
      </c>
      <c r="DQ154" s="177">
        <f>AG117/100</f>
        <v>0</v>
      </c>
      <c r="DR154" s="179" t="e">
        <f>INT(DP154*DQ154)</f>
        <v>#VALUE!</v>
      </c>
      <c r="DS154" s="179">
        <f t="shared" ref="DS154:DS217" si="2">IF($BW$151&lt;=DO154,1,0)</f>
        <v>0</v>
      </c>
      <c r="DT154" s="181">
        <f>IF(DS154=0,0,SUM(DR155:DR$254))</f>
        <v>0</v>
      </c>
      <c r="DU154" s="177">
        <f>DQ154</f>
        <v>0</v>
      </c>
      <c r="DV154" s="179" t="e">
        <f>IF(DR154&gt;0,0,IF(DW151-DW152&gt;DW152,DW152,DW151-DW152))</f>
        <v>#VALUE!</v>
      </c>
      <c r="DW154" s="181" t="e">
        <f>IF(DV154=0,0,SUM(DV155:$DV$254))</f>
        <v>#VALUE!</v>
      </c>
      <c r="DX154" s="181" t="e">
        <f>IF(DR154&gt;0,DR154,DV154*DU154)</f>
        <v>#VALUE!</v>
      </c>
    </row>
    <row r="155" spans="72:128" ht="16.5" customHeight="1" x14ac:dyDescent="0.15">
      <c r="BT155" s="23">
        <v>33</v>
      </c>
      <c r="BU155" s="24">
        <v>3.1E-2</v>
      </c>
      <c r="BV155" s="24">
        <v>3.1E-2</v>
      </c>
      <c r="BW155" s="70"/>
      <c r="BX155" s="32">
        <f>SUM(BX154+1)</f>
        <v>1</v>
      </c>
      <c r="BY155" s="161" t="e">
        <f>IF(CB151-BY154&gt;CB152,CB152,CB151-BY154)</f>
        <v>#VALUE!</v>
      </c>
      <c r="BZ155" s="30">
        <f>$BZ$154</f>
        <v>0</v>
      </c>
      <c r="CA155" s="160" t="e">
        <f t="shared" ref="CA155:CA218" si="3">ROUNDUP(BY155*BZ155,0)</f>
        <v>#VALUE!</v>
      </c>
      <c r="CB155" s="160">
        <f t="shared" ref="CB155:CB218" si="4">IF($BW$151&lt;=BX155,1,0)</f>
        <v>0</v>
      </c>
      <c r="CC155" s="160">
        <f>IF(CB155=0,0,SUM(CA156:$CA$254))</f>
        <v>0</v>
      </c>
      <c r="CD155" s="20"/>
      <c r="CE155" s="32">
        <f>SUM(CE154+1)</f>
        <v>1</v>
      </c>
      <c r="CF155" s="161" t="e">
        <f>IF(CI151-CF154&gt;CI152,CI152,CI151-CF154)</f>
        <v>#VALUE!</v>
      </c>
      <c r="CG155" s="30">
        <f>$CG$154</f>
        <v>0</v>
      </c>
      <c r="CH155" s="160" t="e">
        <f t="shared" ref="CH155:CH218" si="5">ROUNDUP(CF155*CG155,0)</f>
        <v>#VALUE!</v>
      </c>
      <c r="CI155" s="160">
        <f t="shared" ref="CI155:CI218" si="6">IF($BW$151&lt;=CE155,1,0)</f>
        <v>0</v>
      </c>
      <c r="CJ155" s="160">
        <f>IF(CI155=0,0,SUM(CH156:$CH$254))</f>
        <v>0</v>
      </c>
      <c r="CK155" s="20"/>
      <c r="CL155" s="32">
        <f>SUM(CL154+1)</f>
        <v>1</v>
      </c>
      <c r="CM155" s="161" t="e">
        <f>IF(CP151-CM154&gt;CP152,CP152,CP151-CM154)</f>
        <v>#VALUE!</v>
      </c>
      <c r="CN155" s="30">
        <f>CN154</f>
        <v>0</v>
      </c>
      <c r="CO155" s="160" t="e">
        <f t="shared" ref="CO155:CO218" si="7">ROUNDUP(CM155*CN155,0)</f>
        <v>#VALUE!</v>
      </c>
      <c r="CP155" s="160">
        <f>IF($BW$151&lt;=CL155,1,0)</f>
        <v>0</v>
      </c>
      <c r="CQ155" s="160">
        <f>IF(CP155=0,0,SUM(CO156:$CO$254))</f>
        <v>0</v>
      </c>
      <c r="CR155" s="166"/>
      <c r="CS155" s="32">
        <f>SUM(CS154+1)</f>
        <v>1</v>
      </c>
      <c r="CT155" s="180" t="e">
        <f>IF(CW151-CT154&gt;CW152,CW152,CW151-CT154)</f>
        <v>#VALUE!</v>
      </c>
      <c r="CU155" s="177">
        <f>$CU$154</f>
        <v>0</v>
      </c>
      <c r="CV155" s="179" t="e">
        <f t="shared" ref="CV155:CV218" si="8">ROUNDUP(CT155*CU155,0)</f>
        <v>#VALUE!</v>
      </c>
      <c r="CW155" s="179">
        <f t="shared" ref="CW155:CW218" si="9">IF($BW$151&lt;=CS155,1,0)</f>
        <v>0</v>
      </c>
      <c r="CX155" s="181">
        <f>IF(CW155=0,0,SUM(CV156:CV$254))</f>
        <v>0</v>
      </c>
      <c r="CY155" s="177">
        <f>CU155</f>
        <v>0</v>
      </c>
      <c r="CZ155" s="179" t="e">
        <f>IF(CV155&gt;0,0,IF(DA151-CZ154&gt;DA152,DA152,DA151-CZ154))</f>
        <v>#VALUE!</v>
      </c>
      <c r="DA155" s="181" t="e">
        <f>IF(CZ155=0,0,SUM(CZ156:$CZ$254))</f>
        <v>#VALUE!</v>
      </c>
      <c r="DB155" s="181" t="e">
        <f>IF(AND(CV155=0,CZ155=0),0,IF(CV155&gt;0,CV155,IF(CZ155=DA154,CZ155*CY155-1,CZ155*CY155)))</f>
        <v>#VALUE!</v>
      </c>
      <c r="DC155" s="166"/>
      <c r="DD155" s="178">
        <f>SUM(DD154+1)</f>
        <v>1</v>
      </c>
      <c r="DE155" s="180" t="e">
        <f>IF(DH151-DE154&gt;DH152,DH152,DH151-DE154)</f>
        <v>#VALUE!</v>
      </c>
      <c r="DF155" s="177">
        <f>$DF$154</f>
        <v>0</v>
      </c>
      <c r="DG155" s="179" t="e">
        <f t="shared" ref="DG155:DG218" si="10">ROUNDUP(DE155*DF155,0)</f>
        <v>#VALUE!</v>
      </c>
      <c r="DH155" s="179">
        <f t="shared" ref="DH155:DH218" si="11">IF($BW$151&lt;=DD155,1,0)</f>
        <v>0</v>
      </c>
      <c r="DI155" s="181">
        <f>IF(DH155=0,0,SUM(DG156:DG$254))</f>
        <v>0</v>
      </c>
      <c r="DJ155" s="177">
        <f>DF155</f>
        <v>0</v>
      </c>
      <c r="DK155" s="179" t="e">
        <f>IF(DG155&gt;0,0,IF(DL151-DK154&gt;DL152,DL152,DL151-DK154))</f>
        <v>#VALUE!</v>
      </c>
      <c r="DL155" s="181" t="e">
        <f>IF(DK155=0,0,SUM(DK156:$DK$254))</f>
        <v>#VALUE!</v>
      </c>
      <c r="DM155" s="181" t="e">
        <f>IF(AND(DG155=0,DK155=0),0,IF(DG155&gt;0,DG155,IF(DK155=DL154,DK155*DJ155-1,DK155*DJ155)))</f>
        <v>#VALUE!</v>
      </c>
      <c r="DO155" s="178">
        <f>SUM(DO154+1)</f>
        <v>1</v>
      </c>
      <c r="DP155" s="180" t="e">
        <f>IF(DS151-DP154&gt;DS152,DS152,DS151-DP154)</f>
        <v>#VALUE!</v>
      </c>
      <c r="DQ155" s="177">
        <f>$DQ$154</f>
        <v>0</v>
      </c>
      <c r="DR155" s="179" t="e">
        <f>INT(DP155*DQ155)</f>
        <v>#VALUE!</v>
      </c>
      <c r="DS155" s="179">
        <f t="shared" si="2"/>
        <v>0</v>
      </c>
      <c r="DT155" s="181">
        <f>IF(DS155=0,0,SUM(DR156:DR$254))</f>
        <v>0</v>
      </c>
      <c r="DU155" s="177">
        <f>DQ155</f>
        <v>0</v>
      </c>
      <c r="DV155" s="179" t="e">
        <f>IF(DR155&gt;0,0,IF(DW151-DV154&gt;DW152,DW152,DW151-DV154))</f>
        <v>#VALUE!</v>
      </c>
      <c r="DW155" s="181" t="e">
        <f>IF(DV155=0,0,SUM(DV156:$DV$254))</f>
        <v>#VALUE!</v>
      </c>
      <c r="DX155" s="181" t="e">
        <f>IF(AND(DR155=0,DV155=0),0,IF(DR155&gt;0,DR155,IF(DV155=DW154,DV155*DU155-1,DV155*DU155)))</f>
        <v>#VALUE!</v>
      </c>
    </row>
    <row r="156" spans="72:128" ht="16.5" customHeight="1" x14ac:dyDescent="0.15">
      <c r="BT156" s="23">
        <v>34</v>
      </c>
      <c r="BU156" s="24">
        <v>0.03</v>
      </c>
      <c r="BV156" s="24">
        <v>0.03</v>
      </c>
      <c r="BW156" s="70"/>
      <c r="BX156" s="32">
        <f>SUM(BX155+1)</f>
        <v>2</v>
      </c>
      <c r="BY156" s="161" t="e">
        <f>IF(CB151-BY154-BY155&gt;CB152,CB152,CB151-BY154-BY155)</f>
        <v>#VALUE!</v>
      </c>
      <c r="BZ156" s="30">
        <f t="shared" ref="BZ156:BZ219" si="12">$BZ$154</f>
        <v>0</v>
      </c>
      <c r="CA156" s="160" t="e">
        <f t="shared" si="3"/>
        <v>#VALUE!</v>
      </c>
      <c r="CB156" s="160">
        <f t="shared" si="4"/>
        <v>0</v>
      </c>
      <c r="CC156" s="160">
        <f>IF(CB156=0,0,SUM(CA157:$CA$254))</f>
        <v>0</v>
      </c>
      <c r="CD156" s="20"/>
      <c r="CE156" s="32">
        <f>SUM(CE155+1)</f>
        <v>2</v>
      </c>
      <c r="CF156" s="161" t="e">
        <f>IF(CI151-CF154-CF155&gt;CI152,CI152,CI151-CF154-CF155)</f>
        <v>#VALUE!</v>
      </c>
      <c r="CG156" s="30">
        <f t="shared" ref="CG156:CG219" si="13">$CG$154</f>
        <v>0</v>
      </c>
      <c r="CH156" s="160" t="e">
        <f t="shared" si="5"/>
        <v>#VALUE!</v>
      </c>
      <c r="CI156" s="160">
        <f t="shared" si="6"/>
        <v>0</v>
      </c>
      <c r="CJ156" s="160">
        <f>IF(CI156=0,0,SUM(CH157:$CH$254))</f>
        <v>0</v>
      </c>
      <c r="CK156" s="20"/>
      <c r="CL156" s="32">
        <f>SUM(CL155+1)</f>
        <v>2</v>
      </c>
      <c r="CM156" s="161" t="e">
        <f>IF(CP151-CM154-CM155&gt;CP152,CP152,CP151-CM154-CM155)</f>
        <v>#VALUE!</v>
      </c>
      <c r="CN156" s="30">
        <f t="shared" ref="CN156:CN219" si="14">CN155</f>
        <v>0</v>
      </c>
      <c r="CO156" s="160" t="e">
        <f t="shared" si="7"/>
        <v>#VALUE!</v>
      </c>
      <c r="CP156" s="160">
        <f>IF($BW$151&lt;=CL156,1,0)</f>
        <v>0</v>
      </c>
      <c r="CQ156" s="160">
        <f>IF(CP156=0,0,SUM(CO157:$CO$254))</f>
        <v>0</v>
      </c>
      <c r="CR156" s="166"/>
      <c r="CS156" s="32">
        <f>SUM(CS155+1)</f>
        <v>2</v>
      </c>
      <c r="CT156" s="180" t="e">
        <f>IF(CW151-CT154-CT155&gt;CW152,CW152,CW151-CT154-CT155)</f>
        <v>#VALUE!</v>
      </c>
      <c r="CU156" s="177">
        <f t="shared" ref="CU156:CU219" si="15">$CU$154</f>
        <v>0</v>
      </c>
      <c r="CV156" s="179" t="e">
        <f t="shared" si="8"/>
        <v>#VALUE!</v>
      </c>
      <c r="CW156" s="179">
        <f t="shared" si="9"/>
        <v>0</v>
      </c>
      <c r="CX156" s="181">
        <f>IF(CW156=0,0,SUM(CV157:CV$254))</f>
        <v>0</v>
      </c>
      <c r="CY156" s="177">
        <f>CU156</f>
        <v>0</v>
      </c>
      <c r="CZ156" s="179" t="e">
        <f>IF(CV156&gt;0,0,IF(DA151-CZ154-CZ155&gt;DA152,DA152,DA151-CZ154-CZ155))</f>
        <v>#VALUE!</v>
      </c>
      <c r="DA156" s="181" t="e">
        <f>IF(CZ156=0,0,SUM(CZ157:$CZ$254))</f>
        <v>#VALUE!</v>
      </c>
      <c r="DB156" s="181" t="e">
        <f>IF(AND(CV156=0,CZ156=0),0,IF(CV156&gt;0,CV156,IF(CZ156=DA155,CZ156*CY156-1,CZ156*CY156)))</f>
        <v>#VALUE!</v>
      </c>
      <c r="DC156" s="166"/>
      <c r="DD156" s="178">
        <f>SUM(DD155+1)</f>
        <v>2</v>
      </c>
      <c r="DE156" s="180" t="e">
        <f>IF(DH151-DE154-DE155&gt;DH152,DH152,DH151-DE154-DE155)</f>
        <v>#VALUE!</v>
      </c>
      <c r="DF156" s="177">
        <f t="shared" ref="DF156:DF219" si="16">$DF$154</f>
        <v>0</v>
      </c>
      <c r="DG156" s="179" t="e">
        <f t="shared" si="10"/>
        <v>#VALUE!</v>
      </c>
      <c r="DH156" s="179">
        <f t="shared" si="11"/>
        <v>0</v>
      </c>
      <c r="DI156" s="181">
        <f>IF(DH156=0,0,SUM(DG157:DG$254))</f>
        <v>0</v>
      </c>
      <c r="DJ156" s="177">
        <f t="shared" ref="DJ156:DJ219" si="17">DF156</f>
        <v>0</v>
      </c>
      <c r="DK156" s="179" t="e">
        <f>IF(DG156&gt;0,0,IF(DL151-DK154-DK155&gt;DL152,DL152,DL151-DK154-DK155))</f>
        <v>#VALUE!</v>
      </c>
      <c r="DL156" s="181" t="e">
        <f>IF(DK156=0,0,SUM(DK157:$DK$254))</f>
        <v>#VALUE!</v>
      </c>
      <c r="DM156" s="181" t="e">
        <f>IF(AND(DG156=0,DK156=0),0,IF(DG156&gt;0,DG156,IF(DK156=DL155,DK156*DJ156-1,DK156*DJ156)))</f>
        <v>#VALUE!</v>
      </c>
      <c r="DO156" s="178">
        <f>SUM(DO155+1)</f>
        <v>2</v>
      </c>
      <c r="DP156" s="180" t="e">
        <f>IF(DS151-DP154-DP155&gt;DS152,DS152,DS151-DP154-DP155)</f>
        <v>#VALUE!</v>
      </c>
      <c r="DQ156" s="177">
        <f t="shared" ref="DQ156:DQ219" si="18">$DQ$154</f>
        <v>0</v>
      </c>
      <c r="DR156" s="179" t="e">
        <f>INT(DP156*DQ156)</f>
        <v>#VALUE!</v>
      </c>
      <c r="DS156" s="179">
        <f t="shared" si="2"/>
        <v>0</v>
      </c>
      <c r="DT156" s="181">
        <f>IF(DS156=0,0,SUM(DR157:DR$254))</f>
        <v>0</v>
      </c>
      <c r="DU156" s="177">
        <f t="shared" ref="DU156:DU219" si="19">DQ156</f>
        <v>0</v>
      </c>
      <c r="DV156" s="179" t="e">
        <f>IF(DR156&gt;0,0,IF(DW151-DV154-DV155&gt;DW152,DW152,DW151-DV154-DV155))</f>
        <v>#VALUE!</v>
      </c>
      <c r="DW156" s="181" t="e">
        <f>IF(DV156=0,0,SUM(DV157:$DV$254))</f>
        <v>#VALUE!</v>
      </c>
      <c r="DX156" s="181" t="e">
        <f>IF(AND(DR156=0,DV156=0),0,IF(DR156&gt;0,DR156,IF(DV156=DW155,DV156*DU156-1,DV156*DU156)))</f>
        <v>#VALUE!</v>
      </c>
    </row>
    <row r="157" spans="72:128" ht="16.5" customHeight="1" x14ac:dyDescent="0.15">
      <c r="BT157" s="23">
        <v>35</v>
      </c>
      <c r="BU157" s="24">
        <v>2.9000000000000001E-2</v>
      </c>
      <c r="BV157" s="24">
        <v>2.9000000000000001E-2</v>
      </c>
      <c r="BW157" s="70"/>
      <c r="BX157" s="32">
        <f t="shared" ref="BX157:BX166" si="20">SUM(BX156+1)</f>
        <v>3</v>
      </c>
      <c r="BY157" s="161" t="e">
        <f>IF(CB151-BY154-BY155-BY156&gt;CB152,CB152,CB151-BY154-BY155-BY156)</f>
        <v>#VALUE!</v>
      </c>
      <c r="BZ157" s="30">
        <f t="shared" si="12"/>
        <v>0</v>
      </c>
      <c r="CA157" s="160" t="e">
        <f t="shared" si="3"/>
        <v>#VALUE!</v>
      </c>
      <c r="CB157" s="160">
        <f>IF($BW$151&lt;=BX157,1,0)</f>
        <v>0</v>
      </c>
      <c r="CC157" s="160">
        <f>IF(CB157=0,0,SUM(CA158:$CA$254))</f>
        <v>0</v>
      </c>
      <c r="CD157" s="20"/>
      <c r="CE157" s="32">
        <f t="shared" ref="CE157:CE166" si="21">SUM(CE156+1)</f>
        <v>3</v>
      </c>
      <c r="CF157" s="161" t="e">
        <f>IF(CI151-CF154-CF155-CF156&gt;CI152,CI152,CI151-CF154-CF155-CF156)</f>
        <v>#VALUE!</v>
      </c>
      <c r="CG157" s="30">
        <f t="shared" si="13"/>
        <v>0</v>
      </c>
      <c r="CH157" s="160" t="e">
        <f t="shared" si="5"/>
        <v>#VALUE!</v>
      </c>
      <c r="CI157" s="160">
        <f>IF($BW$151&lt;=CE157,1,0)</f>
        <v>0</v>
      </c>
      <c r="CJ157" s="160">
        <f>IF(CI157=0,0,SUM(CH158:$CH$254))</f>
        <v>0</v>
      </c>
      <c r="CK157" s="20"/>
      <c r="CL157" s="32">
        <f t="shared" ref="CL157:CL166" si="22">SUM(CL156+1)</f>
        <v>3</v>
      </c>
      <c r="CM157" s="161" t="e">
        <f>IF(CP151-CM154-CM155-CM156&gt;CP152,CP152,CP151-CM154-CM155-CM156)</f>
        <v>#VALUE!</v>
      </c>
      <c r="CN157" s="30">
        <f t="shared" si="14"/>
        <v>0</v>
      </c>
      <c r="CO157" s="160" t="e">
        <f t="shared" si="7"/>
        <v>#VALUE!</v>
      </c>
      <c r="CP157" s="160">
        <f t="shared" ref="CP157:CP220" si="23">IF($BW$151&lt;=CL157,1,0)</f>
        <v>0</v>
      </c>
      <c r="CQ157" s="160">
        <f>IF(CP157=0,0,SUM(CO158:$CO$254))</f>
        <v>0</v>
      </c>
      <c r="CR157" s="166"/>
      <c r="CS157" s="32">
        <f t="shared" ref="CS157:CS166" si="24">SUM(CS156+1)</f>
        <v>3</v>
      </c>
      <c r="CT157" s="180" t="e">
        <f>IF(CW151-CT154-CT155-CT156&gt;CW152,CW152,CW151-CT154-CT155-CT156)</f>
        <v>#VALUE!</v>
      </c>
      <c r="CU157" s="177">
        <f t="shared" si="15"/>
        <v>0</v>
      </c>
      <c r="CV157" s="179" t="e">
        <f t="shared" si="8"/>
        <v>#VALUE!</v>
      </c>
      <c r="CW157" s="179">
        <f t="shared" si="9"/>
        <v>0</v>
      </c>
      <c r="CX157" s="181">
        <f>IF(CW157=0,0,SUM(CV158:CV$254))</f>
        <v>0</v>
      </c>
      <c r="CY157" s="177">
        <f t="shared" ref="CY157:CY220" si="25">CU157</f>
        <v>0</v>
      </c>
      <c r="CZ157" s="179" t="e">
        <f>IF(CV157&gt;0,0,IF(DA151-CZ154-CZ155-CZ156&gt;DA152,DA152,DA151-CZ154-CZ155-CZ156))</f>
        <v>#VALUE!</v>
      </c>
      <c r="DA157" s="181" t="e">
        <f>IF(CZ157=0,0,SUM(CZ158:$CZ$254))</f>
        <v>#VALUE!</v>
      </c>
      <c r="DB157" s="181" t="e">
        <f t="shared" ref="DB157:DB220" si="26">IF(AND(CV157=0,CZ157=0),0,IF(CV157&gt;0,CV157,IF(CZ157=DA156,CZ157*CY157-1,CZ157*CY157)))</f>
        <v>#VALUE!</v>
      </c>
      <c r="DC157" s="166"/>
      <c r="DD157" s="178">
        <f t="shared" ref="DD157:DD166" si="27">SUM(DD156+1)</f>
        <v>3</v>
      </c>
      <c r="DE157" s="180" t="e">
        <f>IF(DH151-DE154-DE155-DE156&gt;DH152,DH152,DH151-DE154-DE155-DE156)</f>
        <v>#VALUE!</v>
      </c>
      <c r="DF157" s="177">
        <f t="shared" si="16"/>
        <v>0</v>
      </c>
      <c r="DG157" s="179" t="e">
        <f t="shared" si="10"/>
        <v>#VALUE!</v>
      </c>
      <c r="DH157" s="179">
        <f t="shared" si="11"/>
        <v>0</v>
      </c>
      <c r="DI157" s="181">
        <f>IF(DH157=0,0,SUM(DG158:DG$254))</f>
        <v>0</v>
      </c>
      <c r="DJ157" s="177">
        <f t="shared" si="17"/>
        <v>0</v>
      </c>
      <c r="DK157" s="179" t="e">
        <f>IF(DG157&gt;0,0,IF(DL151-DK154-DK155-DK156&gt;DL152,DL152,DL151-DK154-DK155-DK156))</f>
        <v>#VALUE!</v>
      </c>
      <c r="DL157" s="181" t="e">
        <f>IF(DK157=0,0,SUM(DK158:$DK$254))</f>
        <v>#VALUE!</v>
      </c>
      <c r="DM157" s="181" t="e">
        <f t="shared" ref="DM157:DM220" si="28">IF(AND(DG157=0,DK157=0),0,IF(DG157&gt;0,DG157,IF(DK157=DL156,DK157*DJ157-1,DK157*DJ157)))</f>
        <v>#VALUE!</v>
      </c>
      <c r="DO157" s="178">
        <f t="shared" ref="DO157:DO166" si="29">SUM(DO156+1)</f>
        <v>3</v>
      </c>
      <c r="DP157" s="180" t="e">
        <f>IF(DS151-DP154-DP155-DP156&gt;DS152,DS152,DS151-DP154-DP155-DP156)</f>
        <v>#VALUE!</v>
      </c>
      <c r="DQ157" s="177">
        <f t="shared" si="18"/>
        <v>0</v>
      </c>
      <c r="DR157" s="179" t="e">
        <f>INT(DP157*DQ157)</f>
        <v>#VALUE!</v>
      </c>
      <c r="DS157" s="179">
        <f t="shared" si="2"/>
        <v>0</v>
      </c>
      <c r="DT157" s="181">
        <f>IF(DS157=0,0,SUM(DR158:DR$254))</f>
        <v>0</v>
      </c>
      <c r="DU157" s="177">
        <f t="shared" si="19"/>
        <v>0</v>
      </c>
      <c r="DV157" s="179" t="e">
        <f>IF(DR157&gt;0,0,IF(DW151-DV154-DV155-DV156&gt;DW152,DW152,DW151-DV154-DV155-DV156))</f>
        <v>#VALUE!</v>
      </c>
      <c r="DW157" s="181" t="e">
        <f>IF(DV157=0,0,SUM(DV158:$DV$254))</f>
        <v>#VALUE!</v>
      </c>
      <c r="DX157" s="181" t="e">
        <f t="shared" ref="DX157:DX220" si="30">IF(AND(DR157=0,DV157=0),0,IF(DR157&gt;0,DR157,IF(DV157=DW156,DV157*DU157-1,DV157*DU157)))</f>
        <v>#VALUE!</v>
      </c>
    </row>
    <row r="158" spans="72:128" ht="16.5" customHeight="1" x14ac:dyDescent="0.15">
      <c r="BT158" s="23">
        <v>36</v>
      </c>
      <c r="BU158" s="24">
        <v>2.8000000000000001E-2</v>
      </c>
      <c r="BV158" s="24">
        <v>2.8000000000000001E-2</v>
      </c>
      <c r="BW158" s="70"/>
      <c r="BX158" s="32">
        <f>SUM(BX157+1)</f>
        <v>4</v>
      </c>
      <c r="BY158" s="161" t="e">
        <f>IF(CB151-BY154-BY155-BY156-BY157&gt;CB152,CB152,CB151-BY154-BY155-BY156-BY157)</f>
        <v>#VALUE!</v>
      </c>
      <c r="BZ158" s="30">
        <f t="shared" si="12"/>
        <v>0</v>
      </c>
      <c r="CA158" s="160" t="e">
        <f t="shared" si="3"/>
        <v>#VALUE!</v>
      </c>
      <c r="CB158" s="160">
        <f t="shared" si="4"/>
        <v>0</v>
      </c>
      <c r="CC158" s="160">
        <f>IF(CB158=0,0,SUM(CA159:$CA$254))</f>
        <v>0</v>
      </c>
      <c r="CD158" s="20"/>
      <c r="CE158" s="32">
        <f>SUM(CE157+1)</f>
        <v>4</v>
      </c>
      <c r="CF158" s="161" t="e">
        <f>IF(CI151-CF154-CF155-CF156-CF157&gt;CI152,CI152,CI151-CF154-CF155-CF156-CF157)</f>
        <v>#VALUE!</v>
      </c>
      <c r="CG158" s="30">
        <f t="shared" si="13"/>
        <v>0</v>
      </c>
      <c r="CH158" s="160" t="e">
        <f t="shared" si="5"/>
        <v>#VALUE!</v>
      </c>
      <c r="CI158" s="160">
        <f t="shared" si="6"/>
        <v>0</v>
      </c>
      <c r="CJ158" s="160">
        <f>IF(CI158=0,0,SUM(CH159:$CH$254))</f>
        <v>0</v>
      </c>
      <c r="CK158" s="20"/>
      <c r="CL158" s="32">
        <f>SUM(CL157+1)</f>
        <v>4</v>
      </c>
      <c r="CM158" s="161" t="e">
        <f>IF(CP151-CM154-CM155-CM156-CM157&gt;CP152,CP152,CP151-CM154-CM155-CM156-CM157)</f>
        <v>#VALUE!</v>
      </c>
      <c r="CN158" s="30">
        <f t="shared" si="14"/>
        <v>0</v>
      </c>
      <c r="CO158" s="160" t="e">
        <f t="shared" si="7"/>
        <v>#VALUE!</v>
      </c>
      <c r="CP158" s="160">
        <f t="shared" si="23"/>
        <v>0</v>
      </c>
      <c r="CQ158" s="160">
        <f>IF(CP158=0,0,SUM(CO159:$CO$254))</f>
        <v>0</v>
      </c>
      <c r="CR158" s="166"/>
      <c r="CS158" s="32">
        <f>SUM(CS157+1)</f>
        <v>4</v>
      </c>
      <c r="CT158" s="180" t="e">
        <f>IF(CW151-CT154-CT155-CT156-CT157&gt;CW152,CW152,CW151-CT154-CT155-CT156-CT157)</f>
        <v>#VALUE!</v>
      </c>
      <c r="CU158" s="177">
        <f t="shared" si="15"/>
        <v>0</v>
      </c>
      <c r="CV158" s="179" t="e">
        <f t="shared" si="8"/>
        <v>#VALUE!</v>
      </c>
      <c r="CW158" s="179">
        <f t="shared" si="9"/>
        <v>0</v>
      </c>
      <c r="CX158" s="181">
        <f>IF(CW158=0,0,SUM(CV159:CV$254))</f>
        <v>0</v>
      </c>
      <c r="CY158" s="177">
        <f t="shared" si="25"/>
        <v>0</v>
      </c>
      <c r="CZ158" s="179" t="e">
        <f>IF(CV158&gt;0,0,IF(DA151-CZ154-CZ155-CZ156-CZ157&gt;DA152,DA152,DA151-CZ154-CZ155-CZ156-CZ157))</f>
        <v>#VALUE!</v>
      </c>
      <c r="DA158" s="181" t="e">
        <f>IF(CZ158=0,0,SUM(CZ159:$CZ$254))</f>
        <v>#VALUE!</v>
      </c>
      <c r="DB158" s="181" t="e">
        <f t="shared" si="26"/>
        <v>#VALUE!</v>
      </c>
      <c r="DC158" s="166"/>
      <c r="DD158" s="178">
        <f>SUM(DD157+1)</f>
        <v>4</v>
      </c>
      <c r="DE158" s="180" t="e">
        <f>IF(DH151-DE154-DE155-DE156-DE157&gt;DH152,DH152,DH151-DE154-DE155-DE156-DE157)</f>
        <v>#VALUE!</v>
      </c>
      <c r="DF158" s="177">
        <f t="shared" si="16"/>
        <v>0</v>
      </c>
      <c r="DG158" s="179" t="e">
        <f t="shared" si="10"/>
        <v>#VALUE!</v>
      </c>
      <c r="DH158" s="179">
        <f t="shared" si="11"/>
        <v>0</v>
      </c>
      <c r="DI158" s="181">
        <f>IF(DH158=0,0,SUM(DG159:DG$254))</f>
        <v>0</v>
      </c>
      <c r="DJ158" s="177">
        <f t="shared" si="17"/>
        <v>0</v>
      </c>
      <c r="DK158" s="179" t="e">
        <f>IF(DG158&gt;0,0,IF(DL151-DK154-DK155-DK156-DK157&gt;DL152,DL152,DL151-DK154-DK155-DK156-DK157))</f>
        <v>#VALUE!</v>
      </c>
      <c r="DL158" s="181" t="e">
        <f>IF(DK158=0,0,SUM(DK159:$DK$254))</f>
        <v>#VALUE!</v>
      </c>
      <c r="DM158" s="181" t="e">
        <f t="shared" si="28"/>
        <v>#VALUE!</v>
      </c>
      <c r="DO158" s="178">
        <f>SUM(DO157+1)</f>
        <v>4</v>
      </c>
      <c r="DP158" s="180" t="e">
        <f>IF(DS151-DP154-DP155-DP156-DP157&gt;DS152,DS152,DS151-DP154-DP155-DP156-DP157)</f>
        <v>#VALUE!</v>
      </c>
      <c r="DQ158" s="177">
        <f t="shared" si="18"/>
        <v>0</v>
      </c>
      <c r="DR158" s="179" t="e">
        <f t="shared" ref="DR158:DR221" si="31">INT(DP158*DQ158)</f>
        <v>#VALUE!</v>
      </c>
      <c r="DS158" s="179">
        <f t="shared" si="2"/>
        <v>0</v>
      </c>
      <c r="DT158" s="181">
        <f>IF(DS158=0,0,SUM(DR159:DR$254))</f>
        <v>0</v>
      </c>
      <c r="DU158" s="177">
        <f t="shared" si="19"/>
        <v>0</v>
      </c>
      <c r="DV158" s="179" t="e">
        <f>IF(DR158&gt;0,0,IF(DW151-DV154-DV155-DV156-DV157&gt;DW152,DW152,DW151-DV154-DV155-DV156-DV157))</f>
        <v>#VALUE!</v>
      </c>
      <c r="DW158" s="181" t="e">
        <f>IF(DV158=0,0,SUM(DV159:$DV$254))</f>
        <v>#VALUE!</v>
      </c>
      <c r="DX158" s="181" t="e">
        <f t="shared" si="30"/>
        <v>#VALUE!</v>
      </c>
    </row>
    <row r="159" spans="72:128" ht="16.5" customHeight="1" x14ac:dyDescent="0.15">
      <c r="BT159" s="23">
        <v>37</v>
      </c>
      <c r="BU159" s="24">
        <v>2.8000000000000001E-2</v>
      </c>
      <c r="BV159" s="24">
        <v>2.7E-2</v>
      </c>
      <c r="BW159" s="70"/>
      <c r="BX159" s="32">
        <f>SUM(BX158+1)</f>
        <v>5</v>
      </c>
      <c r="BY159" s="161" t="e">
        <f>IF(CB151-BY154-BY155-BY156-BY157-BY158&gt;CB152,CB152,CB151-BY154-BY155-BY156-BY157-BY158)</f>
        <v>#VALUE!</v>
      </c>
      <c r="BZ159" s="30">
        <f t="shared" si="12"/>
        <v>0</v>
      </c>
      <c r="CA159" s="160" t="e">
        <f t="shared" si="3"/>
        <v>#VALUE!</v>
      </c>
      <c r="CB159" s="160">
        <f t="shared" si="4"/>
        <v>1</v>
      </c>
      <c r="CC159" s="160" t="e">
        <f>IF(CB159=0,0,SUM(CA160:$CA$254))</f>
        <v>#VALUE!</v>
      </c>
      <c r="CD159" s="20"/>
      <c r="CE159" s="32">
        <f>SUM(CE158+1)</f>
        <v>5</v>
      </c>
      <c r="CF159" s="161" t="e">
        <f>IF(CI151-CF154-CF155-CF156-CF157-CF158&gt;CI152,CI152,CI151-CF154-CF155-CF156-CF157-CF158)</f>
        <v>#VALUE!</v>
      </c>
      <c r="CG159" s="30">
        <f t="shared" si="13"/>
        <v>0</v>
      </c>
      <c r="CH159" s="160" t="e">
        <f t="shared" si="5"/>
        <v>#VALUE!</v>
      </c>
      <c r="CI159" s="160">
        <f t="shared" si="6"/>
        <v>1</v>
      </c>
      <c r="CJ159" s="160" t="e">
        <f>IF(CI159=0,0,SUM(CH160:$CH$254))</f>
        <v>#VALUE!</v>
      </c>
      <c r="CK159" s="20"/>
      <c r="CL159" s="32">
        <f>SUM(CL158+1)</f>
        <v>5</v>
      </c>
      <c r="CM159" s="161" t="e">
        <f>IF(CP151-CM154-CM155-CM156-CM157-CM158&gt;CP152,CP152,CP151-CM154-CM155-CM156-CM157-CM158)</f>
        <v>#VALUE!</v>
      </c>
      <c r="CN159" s="30">
        <f t="shared" si="14"/>
        <v>0</v>
      </c>
      <c r="CO159" s="160" t="e">
        <f t="shared" si="7"/>
        <v>#VALUE!</v>
      </c>
      <c r="CP159" s="160">
        <f t="shared" si="23"/>
        <v>1</v>
      </c>
      <c r="CQ159" s="160" t="e">
        <f>IF(CP159=0,0,SUM(CO160:$CO$254))</f>
        <v>#VALUE!</v>
      </c>
      <c r="CR159" s="166"/>
      <c r="CS159" s="32">
        <f>SUM(CS158+1)</f>
        <v>5</v>
      </c>
      <c r="CT159" s="180" t="e">
        <f>IF(CW151-CT154-CT155-CT156-CT157-CT158&gt;CW152,CW152,CW151-CT154-CT155-CT156-CT157-CT158)</f>
        <v>#VALUE!</v>
      </c>
      <c r="CU159" s="177">
        <f t="shared" si="15"/>
        <v>0</v>
      </c>
      <c r="CV159" s="179" t="e">
        <f t="shared" si="8"/>
        <v>#VALUE!</v>
      </c>
      <c r="CW159" s="179">
        <f t="shared" si="9"/>
        <v>1</v>
      </c>
      <c r="CX159" s="181" t="e">
        <f>IF(CW159=0,0,SUM(CV160:CV$254))</f>
        <v>#VALUE!</v>
      </c>
      <c r="CY159" s="177">
        <f t="shared" si="25"/>
        <v>0</v>
      </c>
      <c r="CZ159" s="179" t="e">
        <f>IF(CV159&gt;0,0,IF(DA151-CZ154-CZ155-CZ156-CZ157-CZ158&gt;DA152,DA152,DA151-CZ154-CZ155-CZ156-CZ157-CZ158))</f>
        <v>#VALUE!</v>
      </c>
      <c r="DA159" s="181" t="e">
        <f>IF(CZ159=0,0,SUM(CZ160:$CZ$254))</f>
        <v>#VALUE!</v>
      </c>
      <c r="DB159" s="181" t="e">
        <f t="shared" si="26"/>
        <v>#VALUE!</v>
      </c>
      <c r="DC159" s="166"/>
      <c r="DD159" s="178">
        <f>SUM(DD158+1)</f>
        <v>5</v>
      </c>
      <c r="DE159" s="180" t="e">
        <f>IF(DH151-DE154-DE155-DE156-DE157-DE158&gt;DH152,DH152,DH151-DE154-DE155-DE156-DE157-DE158)</f>
        <v>#VALUE!</v>
      </c>
      <c r="DF159" s="177">
        <f t="shared" si="16"/>
        <v>0</v>
      </c>
      <c r="DG159" s="179" t="e">
        <f t="shared" si="10"/>
        <v>#VALUE!</v>
      </c>
      <c r="DH159" s="179">
        <f t="shared" si="11"/>
        <v>1</v>
      </c>
      <c r="DI159" s="181" t="e">
        <f>IF(DH159=0,0,SUM(DG160:DG$254))</f>
        <v>#VALUE!</v>
      </c>
      <c r="DJ159" s="177">
        <f t="shared" si="17"/>
        <v>0</v>
      </c>
      <c r="DK159" s="179" t="e">
        <f>IF(DG159&gt;0,0,IF(DL151-DK154-DK155-DK156-DK157-DK158&gt;DL152,DL152,DL151-DK154-DK155-DK156-DK157-DK158))</f>
        <v>#VALUE!</v>
      </c>
      <c r="DL159" s="181" t="e">
        <f>IF(DK159=0,0,SUM(DK160:$DK$254))</f>
        <v>#VALUE!</v>
      </c>
      <c r="DM159" s="181" t="e">
        <f t="shared" si="28"/>
        <v>#VALUE!</v>
      </c>
      <c r="DO159" s="178">
        <f>SUM(DO158+1)</f>
        <v>5</v>
      </c>
      <c r="DP159" s="180" t="e">
        <f>IF(DS151-DP154-DP155-DP156-DP157-DP158&gt;DS152,DS152,DS151-DP154-DP155-DP156-DP157-DP158)</f>
        <v>#VALUE!</v>
      </c>
      <c r="DQ159" s="177">
        <f t="shared" si="18"/>
        <v>0</v>
      </c>
      <c r="DR159" s="179" t="e">
        <f t="shared" si="31"/>
        <v>#VALUE!</v>
      </c>
      <c r="DS159" s="179">
        <f t="shared" si="2"/>
        <v>1</v>
      </c>
      <c r="DT159" s="181" t="e">
        <f>IF(DS159=0,0,SUM(DR160:DR$254))</f>
        <v>#VALUE!</v>
      </c>
      <c r="DU159" s="177">
        <f t="shared" si="19"/>
        <v>0</v>
      </c>
      <c r="DV159" s="179" t="e">
        <f>IF(DR159&gt;0,0,IF(DW151-DV154-DV155-DV156-DV157-DV158&gt;DW152,DW152,DW151-DV154-DV155-DV156-DV157-DV158))</f>
        <v>#VALUE!</v>
      </c>
      <c r="DW159" s="181" t="e">
        <f>IF(DV159=0,0,SUM(DV160:$DV$254))</f>
        <v>#VALUE!</v>
      </c>
      <c r="DX159" s="181" t="e">
        <f t="shared" si="30"/>
        <v>#VALUE!</v>
      </c>
    </row>
    <row r="160" spans="72:128" ht="16.5" customHeight="1" x14ac:dyDescent="0.15">
      <c r="BT160" s="23">
        <v>38</v>
      </c>
      <c r="BU160" s="24">
        <v>2.7E-2</v>
      </c>
      <c r="BV160" s="24">
        <v>2.7E-2</v>
      </c>
      <c r="BW160" s="70"/>
      <c r="BX160" s="32">
        <f t="shared" si="20"/>
        <v>6</v>
      </c>
      <c r="BY160" s="161" t="e">
        <f>IF(CB151-BY154-BY155-BY156-BY157-BY158-BY159&gt;CB152,CB152,CB151-BY154-BY155-BY156-BY157-BY158-BY159)</f>
        <v>#VALUE!</v>
      </c>
      <c r="BZ160" s="30">
        <f t="shared" si="12"/>
        <v>0</v>
      </c>
      <c r="CA160" s="160" t="e">
        <f t="shared" si="3"/>
        <v>#VALUE!</v>
      </c>
      <c r="CB160" s="160">
        <f t="shared" si="4"/>
        <v>1</v>
      </c>
      <c r="CC160" s="160" t="e">
        <f>IF(CB160=0,0,SUM(CA161:$CA$254))</f>
        <v>#VALUE!</v>
      </c>
      <c r="CD160" s="20"/>
      <c r="CE160" s="32">
        <f t="shared" si="21"/>
        <v>6</v>
      </c>
      <c r="CF160" s="161" t="e">
        <f>IF(CI151-CF154-CF155-CF156-CF157-CF158-CF159&gt;CI152,CI152,CI151-CF154-CF155-CF156-CF157-CF158-CF159)</f>
        <v>#VALUE!</v>
      </c>
      <c r="CG160" s="30">
        <f t="shared" si="13"/>
        <v>0</v>
      </c>
      <c r="CH160" s="160" t="e">
        <f t="shared" si="5"/>
        <v>#VALUE!</v>
      </c>
      <c r="CI160" s="160">
        <f t="shared" si="6"/>
        <v>1</v>
      </c>
      <c r="CJ160" s="160" t="e">
        <f>IF(CI160=0,0,SUM(CH161:$CH$254))</f>
        <v>#VALUE!</v>
      </c>
      <c r="CK160" s="20"/>
      <c r="CL160" s="32">
        <f t="shared" si="22"/>
        <v>6</v>
      </c>
      <c r="CM160" s="161" t="e">
        <f>IF(CP151-CM154-CM155-CM156-CM157-CM158-CM159&gt;CP152,CP152,CP151-CM154-CM155-CM156-CM157-CM158-CM159)</f>
        <v>#VALUE!</v>
      </c>
      <c r="CN160" s="30">
        <f t="shared" si="14"/>
        <v>0</v>
      </c>
      <c r="CO160" s="160" t="e">
        <f t="shared" si="7"/>
        <v>#VALUE!</v>
      </c>
      <c r="CP160" s="160">
        <f t="shared" si="23"/>
        <v>1</v>
      </c>
      <c r="CQ160" s="160" t="e">
        <f>IF(CP160=0,0,SUM(CO161:$CO$254))</f>
        <v>#VALUE!</v>
      </c>
      <c r="CR160" s="166"/>
      <c r="CS160" s="32">
        <f t="shared" si="24"/>
        <v>6</v>
      </c>
      <c r="CT160" s="180" t="e">
        <f>IF(CW151-CT154-CT155-CT156-CT157-CT158-CT159&gt;CW152,CW152,CW151-CT154-CT155-CT156-CT157-CT158-CT159)</f>
        <v>#VALUE!</v>
      </c>
      <c r="CU160" s="177">
        <f t="shared" si="15"/>
        <v>0</v>
      </c>
      <c r="CV160" s="179" t="e">
        <f t="shared" si="8"/>
        <v>#VALUE!</v>
      </c>
      <c r="CW160" s="179">
        <f t="shared" si="9"/>
        <v>1</v>
      </c>
      <c r="CX160" s="181" t="e">
        <f>IF(CW160=0,0,SUM(CV161:CV$254))</f>
        <v>#VALUE!</v>
      </c>
      <c r="CY160" s="177">
        <f t="shared" si="25"/>
        <v>0</v>
      </c>
      <c r="CZ160" s="179" t="e">
        <f>IF(CV160&gt;0,0,IF(DA151-CZ154-CZ155-CZ156-CZ157-CZ158-CZ159&gt;DA152,DA152,DA151-CZ154-CZ155-CZ156-CZ157-CZ158-CZ159))</f>
        <v>#VALUE!</v>
      </c>
      <c r="DA160" s="181" t="e">
        <f>IF(CZ160=0,0,SUM(CZ161:$CZ$254))</f>
        <v>#VALUE!</v>
      </c>
      <c r="DB160" s="181" t="e">
        <f t="shared" si="26"/>
        <v>#VALUE!</v>
      </c>
      <c r="DC160" s="166"/>
      <c r="DD160" s="178">
        <f t="shared" si="27"/>
        <v>6</v>
      </c>
      <c r="DE160" s="180" t="e">
        <f>IF(DH151-DE154-DE155-DE156-DE157-DE158-DE159&gt;DH152,DH152,DH151-DE154-DE155-DE156-DE157-DE158-DE159)</f>
        <v>#VALUE!</v>
      </c>
      <c r="DF160" s="177">
        <f t="shared" si="16"/>
        <v>0</v>
      </c>
      <c r="DG160" s="179" t="e">
        <f t="shared" si="10"/>
        <v>#VALUE!</v>
      </c>
      <c r="DH160" s="179">
        <f t="shared" si="11"/>
        <v>1</v>
      </c>
      <c r="DI160" s="181" t="e">
        <f>IF(DH160=0,0,SUM(DG161:DG$254))</f>
        <v>#VALUE!</v>
      </c>
      <c r="DJ160" s="177">
        <f t="shared" si="17"/>
        <v>0</v>
      </c>
      <c r="DK160" s="179" t="e">
        <f>IF(DG160&gt;0,0,IF(DL151-DK154-DK155-DK156-DK157-DK158-DK159&gt;DL152,DL152,DL151-DK154-DK155-DK156-DK157-DK158-DK159))</f>
        <v>#VALUE!</v>
      </c>
      <c r="DL160" s="181" t="e">
        <f>IF(DK160=0,0,SUM(DK161:$DK$254))</f>
        <v>#VALUE!</v>
      </c>
      <c r="DM160" s="181" t="e">
        <f t="shared" si="28"/>
        <v>#VALUE!</v>
      </c>
      <c r="DO160" s="178">
        <f t="shared" si="29"/>
        <v>6</v>
      </c>
      <c r="DP160" s="180" t="e">
        <f>IF(DS151-DP154-DP155-DP156-DP157-DP158-DP159&gt;DS152,DS152,DS151-DP154-DP155-DP156-DP157-DP158-DP159)</f>
        <v>#VALUE!</v>
      </c>
      <c r="DQ160" s="177">
        <f t="shared" si="18"/>
        <v>0</v>
      </c>
      <c r="DR160" s="179" t="e">
        <f t="shared" si="31"/>
        <v>#VALUE!</v>
      </c>
      <c r="DS160" s="179">
        <f t="shared" si="2"/>
        <v>1</v>
      </c>
      <c r="DT160" s="181" t="e">
        <f>IF(DS160=0,0,SUM(DR161:DR$254))</f>
        <v>#VALUE!</v>
      </c>
      <c r="DU160" s="177">
        <f t="shared" si="19"/>
        <v>0</v>
      </c>
      <c r="DV160" s="179" t="e">
        <f>IF(DR160&gt;0,0,IF(DW151-DV154-DV155-DV156-DV157-DV158-DV159&gt;DW152,DW152,DW151-DV154-DV155-DV156-DV157-DV158-DV159))</f>
        <v>#VALUE!</v>
      </c>
      <c r="DW160" s="181" t="e">
        <f>IF(DV160=0,0,SUM(DV161:$DV$254))</f>
        <v>#VALUE!</v>
      </c>
      <c r="DX160" s="181" t="e">
        <f t="shared" si="30"/>
        <v>#VALUE!</v>
      </c>
    </row>
    <row r="161" spans="72:128" ht="16.5" customHeight="1" x14ac:dyDescent="0.15">
      <c r="BT161" s="23">
        <v>39</v>
      </c>
      <c r="BU161" s="24">
        <v>2.5999999999999999E-2</v>
      </c>
      <c r="BV161" s="24">
        <v>2.5999999999999999E-2</v>
      </c>
      <c r="BW161" s="70"/>
      <c r="BX161" s="32">
        <f t="shared" si="20"/>
        <v>7</v>
      </c>
      <c r="BY161" s="161" t="e">
        <f>IF(CB151-BY154-BY155-BY156-BY157-BY158-BY159-BY160&gt;CB152,CB152,CB151-BY154-BY155-BY156-BY157-BY158-BY159-BY160)</f>
        <v>#VALUE!</v>
      </c>
      <c r="BZ161" s="30">
        <f t="shared" si="12"/>
        <v>0</v>
      </c>
      <c r="CA161" s="160" t="e">
        <f t="shared" si="3"/>
        <v>#VALUE!</v>
      </c>
      <c r="CB161" s="160">
        <f t="shared" si="4"/>
        <v>1</v>
      </c>
      <c r="CC161" s="160" t="e">
        <f>IF(CB161=0,0,SUM(CA162:$CA$254))</f>
        <v>#VALUE!</v>
      </c>
      <c r="CD161" s="20"/>
      <c r="CE161" s="32">
        <f t="shared" si="21"/>
        <v>7</v>
      </c>
      <c r="CF161" s="161" t="e">
        <f>IF(CI151-CF154-CF155-CF156-CF157-CF158-CF159-CF160&gt;CI152,CI152,CI151-CF154-CF155-CF156-CF157-CF158-CF159-CF160)</f>
        <v>#VALUE!</v>
      </c>
      <c r="CG161" s="30">
        <f t="shared" si="13"/>
        <v>0</v>
      </c>
      <c r="CH161" s="160" t="e">
        <f t="shared" si="5"/>
        <v>#VALUE!</v>
      </c>
      <c r="CI161" s="160">
        <f t="shared" si="6"/>
        <v>1</v>
      </c>
      <c r="CJ161" s="160" t="e">
        <f>IF(CI161=0,0,SUM(CH162:$CH$254))</f>
        <v>#VALUE!</v>
      </c>
      <c r="CK161" s="20"/>
      <c r="CL161" s="32">
        <f t="shared" si="22"/>
        <v>7</v>
      </c>
      <c r="CM161" s="161" t="e">
        <f>IF(CP151-CM154-CM155-CM156-CM157-CM158-CM159-CM160&gt;CP152,CP152,CP151-CM154-CM155-CM156-CM157-CM158-CM159-CM160)</f>
        <v>#VALUE!</v>
      </c>
      <c r="CN161" s="30">
        <f t="shared" si="14"/>
        <v>0</v>
      </c>
      <c r="CO161" s="160" t="e">
        <f t="shared" si="7"/>
        <v>#VALUE!</v>
      </c>
      <c r="CP161" s="160">
        <f t="shared" si="23"/>
        <v>1</v>
      </c>
      <c r="CQ161" s="160" t="e">
        <f>IF(CP161=0,0,SUM(CO162:$CO$254))</f>
        <v>#VALUE!</v>
      </c>
      <c r="CR161" s="166"/>
      <c r="CS161" s="32">
        <f t="shared" si="24"/>
        <v>7</v>
      </c>
      <c r="CT161" s="180" t="e">
        <f>IF(CW151-CT154-CT155-CT156-CT157-CT158-CT159-CT160&gt;CW152,CW152,CW151-CT154-CT155-CT156-CT157-CT158-CT159-CT160)</f>
        <v>#VALUE!</v>
      </c>
      <c r="CU161" s="177">
        <f t="shared" si="15"/>
        <v>0</v>
      </c>
      <c r="CV161" s="179" t="e">
        <f t="shared" si="8"/>
        <v>#VALUE!</v>
      </c>
      <c r="CW161" s="179">
        <f t="shared" si="9"/>
        <v>1</v>
      </c>
      <c r="CX161" s="181" t="e">
        <f>IF(CW161=0,0,SUM(CV162:CV$254))</f>
        <v>#VALUE!</v>
      </c>
      <c r="CY161" s="177">
        <f t="shared" si="25"/>
        <v>0</v>
      </c>
      <c r="CZ161" s="179" t="e">
        <f>IF(CV161&gt;0,0,IF(DA151-CZ154-CZ155-CZ156-CZ157-CZ158-CZ159-CZ160&gt;DA152,DA152,DA151-CZ154-CZ155-CZ156-CZ157-CZ158-CZ159-CZ160))</f>
        <v>#VALUE!</v>
      </c>
      <c r="DA161" s="181" t="e">
        <f>IF(CZ161=0,0,SUM(CZ162:$CZ$254))</f>
        <v>#VALUE!</v>
      </c>
      <c r="DB161" s="181" t="e">
        <f t="shared" si="26"/>
        <v>#VALUE!</v>
      </c>
      <c r="DC161" s="166"/>
      <c r="DD161" s="178">
        <f t="shared" si="27"/>
        <v>7</v>
      </c>
      <c r="DE161" s="180" t="e">
        <f>IF(DH151-DE154-DE155-DE156-DE157-DE158-DE159-DE160&gt;DH152,DH152,DH151-DE154-DE155-DE156-DE157-DE158-DE159-DE160)</f>
        <v>#VALUE!</v>
      </c>
      <c r="DF161" s="177">
        <f t="shared" si="16"/>
        <v>0</v>
      </c>
      <c r="DG161" s="179" t="e">
        <f t="shared" si="10"/>
        <v>#VALUE!</v>
      </c>
      <c r="DH161" s="179">
        <f t="shared" si="11"/>
        <v>1</v>
      </c>
      <c r="DI161" s="181" t="e">
        <f>IF(DH161=0,0,SUM(DG162:DG$254))</f>
        <v>#VALUE!</v>
      </c>
      <c r="DJ161" s="177">
        <f t="shared" si="17"/>
        <v>0</v>
      </c>
      <c r="DK161" s="179" t="e">
        <f>IF(DG161&gt;0,0,IF(DL151-DK154-DK155-DK156-DK157-DK158-DK159-DK160&gt;DL152,DL152,DL151-DK154-DK155-DK156-DK157-DK158-DK159-DK160))</f>
        <v>#VALUE!</v>
      </c>
      <c r="DL161" s="181" t="e">
        <f>IF(DK161=0,0,SUM(DK162:$DK$254))</f>
        <v>#VALUE!</v>
      </c>
      <c r="DM161" s="181" t="e">
        <f t="shared" si="28"/>
        <v>#VALUE!</v>
      </c>
      <c r="DO161" s="178">
        <f t="shared" si="29"/>
        <v>7</v>
      </c>
      <c r="DP161" s="180" t="e">
        <f>IF(DS151-DP154-DP155-DP156-DP157-DP158-DP159-DP160&gt;DS152,DS152,DS151-DP154-DP155-DP156-DP157-DP158-DP159-DP160)</f>
        <v>#VALUE!</v>
      </c>
      <c r="DQ161" s="177">
        <f t="shared" si="18"/>
        <v>0</v>
      </c>
      <c r="DR161" s="179" t="e">
        <f t="shared" si="31"/>
        <v>#VALUE!</v>
      </c>
      <c r="DS161" s="179">
        <f t="shared" si="2"/>
        <v>1</v>
      </c>
      <c r="DT161" s="181" t="e">
        <f>IF(DS161=0,0,SUM(DR162:DR$254))</f>
        <v>#VALUE!</v>
      </c>
      <c r="DU161" s="177">
        <f t="shared" si="19"/>
        <v>0</v>
      </c>
      <c r="DV161" s="179" t="e">
        <f>IF(DR161&gt;0,0,IF(DW151-DV154-DV155-DV156-DV157-DV158-DV159-DV160&gt;DW152,DW152,DW151-DV154-DV155-DV156-DV157-DV158-DV159-DV160))</f>
        <v>#VALUE!</v>
      </c>
      <c r="DW161" s="181" t="e">
        <f>IF(DV161=0,0,SUM(DV162:$DV$254))</f>
        <v>#VALUE!</v>
      </c>
      <c r="DX161" s="181" t="e">
        <f t="shared" si="30"/>
        <v>#VALUE!</v>
      </c>
    </row>
    <row r="162" spans="72:128" ht="16.5" customHeight="1" x14ac:dyDescent="0.15">
      <c r="BT162" s="23">
        <v>40</v>
      </c>
      <c r="BU162" s="24">
        <v>2.5000000000000001E-2</v>
      </c>
      <c r="BV162" s="24">
        <v>2.5000000000000001E-2</v>
      </c>
      <c r="BW162" s="70"/>
      <c r="BX162" s="32">
        <f t="shared" si="20"/>
        <v>8</v>
      </c>
      <c r="BY162" s="161" t="e">
        <f>IF(CB151-BY154-BY155-BY156-BY157-BY158-BY159-BY160-BY161&gt;CB152,CB152,CB151-BY154-BY155-BY156-BY157-BY158-BY159-BY160-BY161)</f>
        <v>#VALUE!</v>
      </c>
      <c r="BZ162" s="30">
        <f t="shared" si="12"/>
        <v>0</v>
      </c>
      <c r="CA162" s="160" t="e">
        <f t="shared" si="3"/>
        <v>#VALUE!</v>
      </c>
      <c r="CB162" s="160">
        <f t="shared" si="4"/>
        <v>1</v>
      </c>
      <c r="CC162" s="160" t="e">
        <f>IF(CB162=0,0,SUM(CA163:$CA$254))</f>
        <v>#VALUE!</v>
      </c>
      <c r="CD162" s="20"/>
      <c r="CE162" s="32">
        <f t="shared" si="21"/>
        <v>8</v>
      </c>
      <c r="CF162" s="161" t="e">
        <f>IF(CI151-CF154-CF155-CF156-CF157-CF158-CF159-CF160-CF161&gt;CI152,CI152,CI151-CF154-CF155-CF156-CF157-CF158-CF159-CF160-CF161)</f>
        <v>#VALUE!</v>
      </c>
      <c r="CG162" s="30">
        <f t="shared" si="13"/>
        <v>0</v>
      </c>
      <c r="CH162" s="160" t="e">
        <f t="shared" si="5"/>
        <v>#VALUE!</v>
      </c>
      <c r="CI162" s="160">
        <f t="shared" si="6"/>
        <v>1</v>
      </c>
      <c r="CJ162" s="160" t="e">
        <f>IF(CI162=0,0,SUM(CH163:$CH$254))</f>
        <v>#VALUE!</v>
      </c>
      <c r="CK162" s="20"/>
      <c r="CL162" s="32">
        <f t="shared" si="22"/>
        <v>8</v>
      </c>
      <c r="CM162" s="161" t="e">
        <f>IF(CP151-CM154-CM155-CM156-CM157-CM158-CM159-CM160-CM161&gt;CP152,CP152,CP151-CM154-CM155-CM156-CM157-CM158-CM159-CM160-CM161)</f>
        <v>#VALUE!</v>
      </c>
      <c r="CN162" s="30">
        <f t="shared" si="14"/>
        <v>0</v>
      </c>
      <c r="CO162" s="160" t="e">
        <f t="shared" si="7"/>
        <v>#VALUE!</v>
      </c>
      <c r="CP162" s="160">
        <f t="shared" si="23"/>
        <v>1</v>
      </c>
      <c r="CQ162" s="160" t="e">
        <f>IF(CP162=0,0,SUM(CO163:$CO$254))</f>
        <v>#VALUE!</v>
      </c>
      <c r="CR162" s="166"/>
      <c r="CS162" s="32">
        <f t="shared" si="24"/>
        <v>8</v>
      </c>
      <c r="CT162" s="180" t="e">
        <f>IF(CW151-CT154-CT155-CT156-CT157-CT158-CT159-CT160-CT161&gt;CW152,CW152,CW151-CT154-CT155-CT156-CT157-CT158-CT159-CT160-CT161)</f>
        <v>#VALUE!</v>
      </c>
      <c r="CU162" s="177">
        <f t="shared" si="15"/>
        <v>0</v>
      </c>
      <c r="CV162" s="179" t="e">
        <f t="shared" si="8"/>
        <v>#VALUE!</v>
      </c>
      <c r="CW162" s="179">
        <f t="shared" si="9"/>
        <v>1</v>
      </c>
      <c r="CX162" s="181" t="e">
        <f>IF(CW162=0,0,SUM(CV163:CV$254))</f>
        <v>#VALUE!</v>
      </c>
      <c r="CY162" s="177">
        <f t="shared" si="25"/>
        <v>0</v>
      </c>
      <c r="CZ162" s="179" t="e">
        <f>IF(CV162&gt;0,0,IF(DA151-CZ154-CZ155-CZ156-CZ157-CZ158-CZ159-CZ160-CZ161&gt;DA152,DA152,DA151-CZ154-CZ155-CZ156-CZ157-CZ158-CZ159-CZ160-CZ161))</f>
        <v>#VALUE!</v>
      </c>
      <c r="DA162" s="181" t="e">
        <f>IF(CZ162=0,0,SUM(CZ163:$CZ$254))</f>
        <v>#VALUE!</v>
      </c>
      <c r="DB162" s="181" t="e">
        <f t="shared" si="26"/>
        <v>#VALUE!</v>
      </c>
      <c r="DC162" s="166"/>
      <c r="DD162" s="178">
        <f t="shared" si="27"/>
        <v>8</v>
      </c>
      <c r="DE162" s="180" t="e">
        <f>IF(DH151-DE154-DE155-DE156-DE157-DE158-DE159-DE160-DE161&gt;DH152,DH152,DH151-DE154-DE155-DE156-DE157-DE158-DE159-DE160-DE161)</f>
        <v>#VALUE!</v>
      </c>
      <c r="DF162" s="177">
        <f t="shared" si="16"/>
        <v>0</v>
      </c>
      <c r="DG162" s="179" t="e">
        <f t="shared" si="10"/>
        <v>#VALUE!</v>
      </c>
      <c r="DH162" s="179">
        <f t="shared" si="11"/>
        <v>1</v>
      </c>
      <c r="DI162" s="181" t="e">
        <f>IF(DH162=0,0,SUM(DG163:DG$254))</f>
        <v>#VALUE!</v>
      </c>
      <c r="DJ162" s="177">
        <f t="shared" si="17"/>
        <v>0</v>
      </c>
      <c r="DK162" s="179" t="e">
        <f>IF(DG162&gt;0,0,IF(DL151-DK154-DK155-DK156-DK157-DK158-DK159-DK160-DK161&gt;DL152,DL152,DL151-DK154-DK155-DK156-DK157-DK158-DK159-DK160-DK161))</f>
        <v>#VALUE!</v>
      </c>
      <c r="DL162" s="181" t="e">
        <f>IF(DK162=0,0,SUM(DK163:$DK$254))</f>
        <v>#VALUE!</v>
      </c>
      <c r="DM162" s="181" t="e">
        <f t="shared" si="28"/>
        <v>#VALUE!</v>
      </c>
      <c r="DO162" s="178">
        <f t="shared" si="29"/>
        <v>8</v>
      </c>
      <c r="DP162" s="180" t="e">
        <f>IF(DS151-DP154-DP155-DP156-DP157-DP158-DP159-DP160-DP161&gt;DS152,DS152,DS151-DP154-DP155-DP156-DP157-DP158-DP159-DP160-DP161)</f>
        <v>#VALUE!</v>
      </c>
      <c r="DQ162" s="177">
        <f t="shared" si="18"/>
        <v>0</v>
      </c>
      <c r="DR162" s="179" t="e">
        <f t="shared" si="31"/>
        <v>#VALUE!</v>
      </c>
      <c r="DS162" s="179">
        <f t="shared" si="2"/>
        <v>1</v>
      </c>
      <c r="DT162" s="181" t="e">
        <f>IF(DS162=0,0,SUM(DR163:DR$254))</f>
        <v>#VALUE!</v>
      </c>
      <c r="DU162" s="177">
        <f t="shared" si="19"/>
        <v>0</v>
      </c>
      <c r="DV162" s="179" t="e">
        <f>IF(DR162&gt;0,0,IF(DW151-DV154-DV155-DV156-DV157-DV158-DV159-DV160-DV161&gt;DW152,DW152,DW151-DV154-DV155-DV156-DV157-DV158-DV159-DV160-DV161))</f>
        <v>#VALUE!</v>
      </c>
      <c r="DW162" s="181" t="e">
        <f>IF(DV162=0,0,SUM(DV163:$DV$254))</f>
        <v>#VALUE!</v>
      </c>
      <c r="DX162" s="181" t="e">
        <f t="shared" si="30"/>
        <v>#VALUE!</v>
      </c>
    </row>
    <row r="163" spans="72:128" ht="16.5" customHeight="1" x14ac:dyDescent="0.15">
      <c r="BT163" s="23">
        <v>41</v>
      </c>
      <c r="BU163" s="24">
        <v>2.5000000000000001E-2</v>
      </c>
      <c r="BV163" s="24">
        <v>2.5000000000000001E-2</v>
      </c>
      <c r="BW163" s="70"/>
      <c r="BX163" s="32">
        <f t="shared" si="20"/>
        <v>9</v>
      </c>
      <c r="BY163" s="161" t="e">
        <f>IF(CB151-BY154-BY155-BY156-BY157-BY158-BY159-BY160-BY161-BY162&gt;CB152,CB152,CB151-BY154-BY155-BY156-BY157-BY158-BY159-BY160-BY161-BY162)</f>
        <v>#VALUE!</v>
      </c>
      <c r="BZ163" s="30">
        <f t="shared" si="12"/>
        <v>0</v>
      </c>
      <c r="CA163" s="160" t="e">
        <f t="shared" si="3"/>
        <v>#VALUE!</v>
      </c>
      <c r="CB163" s="160">
        <f t="shared" si="4"/>
        <v>1</v>
      </c>
      <c r="CC163" s="160" t="e">
        <f>IF(CB163=0,0,SUM(CA164:$CA$254))</f>
        <v>#VALUE!</v>
      </c>
      <c r="CD163" s="20"/>
      <c r="CE163" s="32">
        <f t="shared" si="21"/>
        <v>9</v>
      </c>
      <c r="CF163" s="161" t="e">
        <f>IF(CI151-CF154-CF155-CF156-CF157-CF158-CF159-CF160-CF161-CF162&gt;CI152,CI152,CI151-CF154-CF155-CF156-CF157-CF158-CF159-CF160-CF161-CF162)</f>
        <v>#VALUE!</v>
      </c>
      <c r="CG163" s="30">
        <f t="shared" si="13"/>
        <v>0</v>
      </c>
      <c r="CH163" s="160" t="e">
        <f t="shared" si="5"/>
        <v>#VALUE!</v>
      </c>
      <c r="CI163" s="160">
        <f t="shared" si="6"/>
        <v>1</v>
      </c>
      <c r="CJ163" s="160" t="e">
        <f>IF(CI163=0,0,SUM(CH164:$CH$254))</f>
        <v>#VALUE!</v>
      </c>
      <c r="CK163" s="20"/>
      <c r="CL163" s="32">
        <f t="shared" si="22"/>
        <v>9</v>
      </c>
      <c r="CM163" s="161" t="e">
        <f>IF(CP151-CM154-CM155-CM156-CM157-CM158-CM159-CM160-CM161-CM162&gt;CP152,CP152,CP151-CM154-CM155-CM156-CM157-CM158-CM159-CM160-CM161-CM162)</f>
        <v>#VALUE!</v>
      </c>
      <c r="CN163" s="30">
        <f t="shared" si="14"/>
        <v>0</v>
      </c>
      <c r="CO163" s="160" t="e">
        <f t="shared" si="7"/>
        <v>#VALUE!</v>
      </c>
      <c r="CP163" s="160">
        <f t="shared" si="23"/>
        <v>1</v>
      </c>
      <c r="CQ163" s="160" t="e">
        <f>IF(CP163=0,0,SUM(CO164:$CO$254))</f>
        <v>#VALUE!</v>
      </c>
      <c r="CR163" s="166"/>
      <c r="CS163" s="32">
        <f t="shared" si="24"/>
        <v>9</v>
      </c>
      <c r="CT163" s="180" t="e">
        <f>IF(CW151-CT154-CT155-CT156-CT157-CT158-CT159-CT160-CT161-CT162&gt;CW152,CW152,CW151-CT154-CT155-CT156-CT157-CT158-CT159-CT160-CT161-CT162)</f>
        <v>#VALUE!</v>
      </c>
      <c r="CU163" s="177">
        <f t="shared" si="15"/>
        <v>0</v>
      </c>
      <c r="CV163" s="179" t="e">
        <f t="shared" si="8"/>
        <v>#VALUE!</v>
      </c>
      <c r="CW163" s="179">
        <f t="shared" si="9"/>
        <v>1</v>
      </c>
      <c r="CX163" s="181" t="e">
        <f>IF(CW163=0,0,SUM(CV164:CV$254))</f>
        <v>#VALUE!</v>
      </c>
      <c r="CY163" s="177">
        <f t="shared" si="25"/>
        <v>0</v>
      </c>
      <c r="CZ163" s="179" t="e">
        <f>IF(CV163&gt;0,0,IF(DA151-CZ154-CZ155-CZ156-CZ157-CZ158-CZ159-CZ160-CZ161-CZ162&gt;DA152,DA152,DA151-CZ154-CZ155-CZ156-CZ157-CZ158-CZ159-CZ160-CZ161-CZ162))</f>
        <v>#VALUE!</v>
      </c>
      <c r="DA163" s="181" t="e">
        <f>IF(CZ163=0,0,SUM(CZ164:$CZ$254))</f>
        <v>#VALUE!</v>
      </c>
      <c r="DB163" s="181" t="e">
        <f t="shared" si="26"/>
        <v>#VALUE!</v>
      </c>
      <c r="DC163" s="166"/>
      <c r="DD163" s="178">
        <f t="shared" si="27"/>
        <v>9</v>
      </c>
      <c r="DE163" s="180" t="e">
        <f>IF(DH151-DE154-DE155-DE156-DE157-DE158-DE159-DE160-DE161-DE162&gt;DH152,DH152,DH151-DE154-DE155-DE156-DE157-DE158-DE159-DE160-DE161-DE162)</f>
        <v>#VALUE!</v>
      </c>
      <c r="DF163" s="177">
        <f t="shared" si="16"/>
        <v>0</v>
      </c>
      <c r="DG163" s="179" t="e">
        <f t="shared" si="10"/>
        <v>#VALUE!</v>
      </c>
      <c r="DH163" s="179">
        <f t="shared" si="11"/>
        <v>1</v>
      </c>
      <c r="DI163" s="181" t="e">
        <f>IF(DH163=0,0,SUM(DG164:DG$254))</f>
        <v>#VALUE!</v>
      </c>
      <c r="DJ163" s="177">
        <f t="shared" si="17"/>
        <v>0</v>
      </c>
      <c r="DK163" s="179" t="e">
        <f>IF(DG163&gt;0,0,IF(DL151-DK154-DK155-DK156-DK157-DK158-DK159-DK160-DK161-DK162&gt;DL152,DL152,DL151-DK154-DK155-DK156-DK157-DK158-DK159-DK160-DK161-DK162))</f>
        <v>#VALUE!</v>
      </c>
      <c r="DL163" s="181" t="e">
        <f>IF(DK163=0,0,SUM(DK164:$DK$254))</f>
        <v>#VALUE!</v>
      </c>
      <c r="DM163" s="181" t="e">
        <f t="shared" si="28"/>
        <v>#VALUE!</v>
      </c>
      <c r="DO163" s="178">
        <f t="shared" si="29"/>
        <v>9</v>
      </c>
      <c r="DP163" s="180" t="e">
        <f>IF(DS151-DP154-DP155-DP156-DP157-DP158-DP159-DP160-DP161-DP162&gt;DS152,DS152,DS151-DP154-DP155-DP156-DP157-DP158-DP159-DP160-DP161-DP162)</f>
        <v>#VALUE!</v>
      </c>
      <c r="DQ163" s="177">
        <f t="shared" si="18"/>
        <v>0</v>
      </c>
      <c r="DR163" s="179" t="e">
        <f t="shared" si="31"/>
        <v>#VALUE!</v>
      </c>
      <c r="DS163" s="179">
        <f t="shared" si="2"/>
        <v>1</v>
      </c>
      <c r="DT163" s="181" t="e">
        <f>IF(DS163=0,0,SUM(DR164:DR$254))</f>
        <v>#VALUE!</v>
      </c>
      <c r="DU163" s="177">
        <f t="shared" si="19"/>
        <v>0</v>
      </c>
      <c r="DV163" s="179" t="e">
        <f>IF(DR163&gt;0,0,IF(DW151-DV154-DV155-DV156-DV157-DV158-DV159-DV160-DV161-DV162&gt;DW152,DW152,DW151-DV154-DV155-DV156-DV157-DV158-DV159-DV160-DV161-DV162))</f>
        <v>#VALUE!</v>
      </c>
      <c r="DW163" s="181" t="e">
        <f>IF(DV163=0,0,SUM(DV164:$DV$254))</f>
        <v>#VALUE!</v>
      </c>
      <c r="DX163" s="181" t="e">
        <f t="shared" si="30"/>
        <v>#VALUE!</v>
      </c>
    </row>
    <row r="164" spans="72:128" ht="16.5" customHeight="1" x14ac:dyDescent="0.15">
      <c r="BT164" s="23">
        <v>42</v>
      </c>
      <c r="BU164" s="24">
        <v>2.4E-2</v>
      </c>
      <c r="BV164" s="24">
        <v>2.4E-2</v>
      </c>
      <c r="BW164" s="70"/>
      <c r="BX164" s="32">
        <f t="shared" si="20"/>
        <v>10</v>
      </c>
      <c r="BY164" s="161" t="e">
        <f>IF(CB151-BY154-BY155-BY156-BY157-BY158-BY159-BY160-BY161-BY162-BY163&gt;CB152,CB152,CB151-BY154-BY155-BY156-BY157-BY158-BY159-BY160-BY161-BY162-BY163)</f>
        <v>#VALUE!</v>
      </c>
      <c r="BZ164" s="30">
        <f t="shared" si="12"/>
        <v>0</v>
      </c>
      <c r="CA164" s="160" t="e">
        <f t="shared" si="3"/>
        <v>#VALUE!</v>
      </c>
      <c r="CB164" s="160">
        <f t="shared" si="4"/>
        <v>1</v>
      </c>
      <c r="CC164" s="160" t="e">
        <f>IF(CB164=0,0,SUM(CA165:$CA$254))</f>
        <v>#VALUE!</v>
      </c>
      <c r="CD164" s="20"/>
      <c r="CE164" s="32">
        <f t="shared" si="21"/>
        <v>10</v>
      </c>
      <c r="CF164" s="161" t="e">
        <f>IF(CI151-CF154-CF155-CF156-CF157-CF158-CF159-CF160-CF161-CF162-CF163&gt;CI152,CI152,CI151-CF154-CF155-CF156-CF157-CF158-CF159-CF160-CF161-CF162-CF163)</f>
        <v>#VALUE!</v>
      </c>
      <c r="CG164" s="30">
        <f t="shared" si="13"/>
        <v>0</v>
      </c>
      <c r="CH164" s="160" t="e">
        <f t="shared" si="5"/>
        <v>#VALUE!</v>
      </c>
      <c r="CI164" s="160">
        <f t="shared" si="6"/>
        <v>1</v>
      </c>
      <c r="CJ164" s="160" t="e">
        <f>IF(CI164=0,0,SUM(CH165:$CH$254))</f>
        <v>#VALUE!</v>
      </c>
      <c r="CK164" s="20"/>
      <c r="CL164" s="32">
        <f t="shared" si="22"/>
        <v>10</v>
      </c>
      <c r="CM164" s="161" t="e">
        <f>IF(CP151-CM154-CM155-CM156-CM157-CM158-CM159-CM160-CM161-CM162-CM163&gt;CP152,CP152,CP151-CM154-CM155-CM156-CM157-CM158-CM159-CM160-CM161-CM162-CM163)</f>
        <v>#VALUE!</v>
      </c>
      <c r="CN164" s="30">
        <f t="shared" si="14"/>
        <v>0</v>
      </c>
      <c r="CO164" s="160" t="e">
        <f t="shared" si="7"/>
        <v>#VALUE!</v>
      </c>
      <c r="CP164" s="160">
        <f t="shared" si="23"/>
        <v>1</v>
      </c>
      <c r="CQ164" s="160" t="e">
        <f>IF(CP164=0,0,SUM(CO165:$CO$254))</f>
        <v>#VALUE!</v>
      </c>
      <c r="CR164" s="166"/>
      <c r="CS164" s="32">
        <f t="shared" si="24"/>
        <v>10</v>
      </c>
      <c r="CT164" s="180" t="e">
        <f>IF(CW151-CT154-CT155-CT156-CT157-CT158-CT159-CT160-CT161-CT162-CT163&gt;CW152,CW152,CW151-CT154-CT155-CT156-CT157-CT158-CT159-CT160-CT161-CT162-CT163)</f>
        <v>#VALUE!</v>
      </c>
      <c r="CU164" s="177">
        <f t="shared" si="15"/>
        <v>0</v>
      </c>
      <c r="CV164" s="179" t="e">
        <f t="shared" si="8"/>
        <v>#VALUE!</v>
      </c>
      <c r="CW164" s="179">
        <f t="shared" si="9"/>
        <v>1</v>
      </c>
      <c r="CX164" s="181" t="e">
        <f>IF(CW164=0,0,SUM(CV165:CV$254))</f>
        <v>#VALUE!</v>
      </c>
      <c r="CY164" s="177">
        <f t="shared" si="25"/>
        <v>0</v>
      </c>
      <c r="CZ164" s="179" t="e">
        <f>IF(CV164&gt;0,0,IF(DA151-CZ154-CZ155-CZ156-CZ157-CZ158-CZ159-CZ160-CZ161-CZ162-CZ163&gt;DA152,DA152,DA151-CZ154-CZ155-CZ156-CZ157-CZ158-CZ159-CZ160-CZ161-CZ162-CZ163))</f>
        <v>#VALUE!</v>
      </c>
      <c r="DA164" s="181" t="e">
        <f>IF(CZ164=0,0,SUM(CZ165:$CZ$254))</f>
        <v>#VALUE!</v>
      </c>
      <c r="DB164" s="181" t="e">
        <f t="shared" si="26"/>
        <v>#VALUE!</v>
      </c>
      <c r="DC164" s="166"/>
      <c r="DD164" s="178">
        <f t="shared" si="27"/>
        <v>10</v>
      </c>
      <c r="DE164" s="180" t="e">
        <f>IF(DH151-DE154-DE155-DE156-DE157-DE158-DE159-DE160-DE161-DE162-DE163&gt;DH152,DH152,DH151-DE154-DE155-DE156-DE157-DE158-DE159-DE160-DE161-DE162-DE163)</f>
        <v>#VALUE!</v>
      </c>
      <c r="DF164" s="177">
        <f t="shared" si="16"/>
        <v>0</v>
      </c>
      <c r="DG164" s="179" t="e">
        <f t="shared" si="10"/>
        <v>#VALUE!</v>
      </c>
      <c r="DH164" s="179">
        <f t="shared" si="11"/>
        <v>1</v>
      </c>
      <c r="DI164" s="181" t="e">
        <f>IF(DH164=0,0,SUM(DG165:DG$254))</f>
        <v>#VALUE!</v>
      </c>
      <c r="DJ164" s="177">
        <f t="shared" si="17"/>
        <v>0</v>
      </c>
      <c r="DK164" s="179" t="e">
        <f>IF(DG164&gt;0,0,IF(DL151-DK154-DK155-DK156-DK157-DK158-DK159-DK160-DK161-DK162-DK163&gt;DL152,DL152,DL151-DK154-DK155-DK156-DK157-DK158-DK159-DK160-DK161-DK162-DK163))</f>
        <v>#VALUE!</v>
      </c>
      <c r="DL164" s="181" t="e">
        <f>IF(DK164=0,0,SUM(DK165:$DK$254))</f>
        <v>#VALUE!</v>
      </c>
      <c r="DM164" s="181" t="e">
        <f t="shared" si="28"/>
        <v>#VALUE!</v>
      </c>
      <c r="DO164" s="178">
        <f t="shared" si="29"/>
        <v>10</v>
      </c>
      <c r="DP164" s="180" t="e">
        <f>IF(DS151-DP154-DP155-DP156-DP157-DP158-DP159-DP160-DP161-DP162-DP163&gt;DS152,DS152,DS151-DP154-DP155-DP156-DP157-DP158-DP159-DP160-DP161-DP162-DP163)</f>
        <v>#VALUE!</v>
      </c>
      <c r="DQ164" s="177">
        <f t="shared" si="18"/>
        <v>0</v>
      </c>
      <c r="DR164" s="179" t="e">
        <f t="shared" si="31"/>
        <v>#VALUE!</v>
      </c>
      <c r="DS164" s="179">
        <f t="shared" si="2"/>
        <v>1</v>
      </c>
      <c r="DT164" s="181" t="e">
        <f>IF(DS164=0,0,SUM(DR165:DR$254))</f>
        <v>#VALUE!</v>
      </c>
      <c r="DU164" s="177">
        <f t="shared" si="19"/>
        <v>0</v>
      </c>
      <c r="DV164" s="179" t="e">
        <f>IF(DR164&gt;0,0,IF(DW151-DV154-DV155-DV156-DV157-DV158-DV159-DV160-DV161-DV162-DV163&gt;DW152,DW152,DW151-DV154-DV155-DV156-DV157-DV158-DV159-DV160-DV161-DV162-DV163))</f>
        <v>#VALUE!</v>
      </c>
      <c r="DW164" s="181" t="e">
        <f>IF(DV164=0,0,SUM(DV165:$DV$254))</f>
        <v>#VALUE!</v>
      </c>
      <c r="DX164" s="181" t="e">
        <f t="shared" si="30"/>
        <v>#VALUE!</v>
      </c>
    </row>
    <row r="165" spans="72:128" ht="16.5" customHeight="1" x14ac:dyDescent="0.15">
      <c r="BT165" s="23">
        <v>43</v>
      </c>
      <c r="BU165" s="24">
        <v>2.4E-2</v>
      </c>
      <c r="BV165" s="24">
        <v>2.4E-2</v>
      </c>
      <c r="BW165" s="70"/>
      <c r="BX165" s="32">
        <f t="shared" si="20"/>
        <v>11</v>
      </c>
      <c r="BY165" s="161" t="e">
        <f>IF(CB151-BY154-BY155-BY156-BY157-BY158-BY159-BY160-BY161-BY162-BY163-BY164&gt;CB152,CB152,CB151-BY154-BY155-BY156-BY157-BY158-BY159-BY160-BY161-BY162-BY163-BY164)</f>
        <v>#VALUE!</v>
      </c>
      <c r="BZ165" s="30">
        <f t="shared" si="12"/>
        <v>0</v>
      </c>
      <c r="CA165" s="160" t="e">
        <f t="shared" si="3"/>
        <v>#VALUE!</v>
      </c>
      <c r="CB165" s="160">
        <f t="shared" si="4"/>
        <v>1</v>
      </c>
      <c r="CC165" s="160" t="e">
        <f>IF(CB165=0,0,SUM(CA166:$CA$254))</f>
        <v>#VALUE!</v>
      </c>
      <c r="CD165" s="20"/>
      <c r="CE165" s="32">
        <f t="shared" si="21"/>
        <v>11</v>
      </c>
      <c r="CF165" s="161" t="e">
        <f>IF(CI151-CF154-CF155-CF156-CF157-CF158-CF159-CF160-CF161-CF162-CF163-CF164&gt;CI152,CI152,CI151-CF154-CF155-CF156-CF157-CF158-CF159-CF160-CF161-CF162-CF163-CF164)</f>
        <v>#VALUE!</v>
      </c>
      <c r="CG165" s="30">
        <f t="shared" si="13"/>
        <v>0</v>
      </c>
      <c r="CH165" s="160" t="e">
        <f t="shared" si="5"/>
        <v>#VALUE!</v>
      </c>
      <c r="CI165" s="160">
        <f t="shared" si="6"/>
        <v>1</v>
      </c>
      <c r="CJ165" s="160" t="e">
        <f>IF(CI165=0,0,SUM(CH166:$CH$254))</f>
        <v>#VALUE!</v>
      </c>
      <c r="CK165" s="20"/>
      <c r="CL165" s="32">
        <f t="shared" si="22"/>
        <v>11</v>
      </c>
      <c r="CM165" s="161" t="e">
        <f>IF(CP151-CM154-CM155-CM156-CM157-CM158-CM159-CM160-CM161-CM162-CM163-CM164&gt;CP152,CP152,CP151-CM154-CM155-CM156-CM157-CM158-CM159-CM160-CM161-CM162-CM163-CM164)</f>
        <v>#VALUE!</v>
      </c>
      <c r="CN165" s="30">
        <f t="shared" si="14"/>
        <v>0</v>
      </c>
      <c r="CO165" s="160" t="e">
        <f t="shared" si="7"/>
        <v>#VALUE!</v>
      </c>
      <c r="CP165" s="160">
        <f t="shared" si="23"/>
        <v>1</v>
      </c>
      <c r="CQ165" s="160" t="e">
        <f>IF(CP165=0,0,SUM(CO166:$CO$254))</f>
        <v>#VALUE!</v>
      </c>
      <c r="CR165" s="166"/>
      <c r="CS165" s="32">
        <f t="shared" si="24"/>
        <v>11</v>
      </c>
      <c r="CT165" s="180" t="e">
        <f>IF(CW151-CT154-CT155-CT156-CT157-CT158-CT159-CT160-CT161-CT162-CT163-CT164&gt;CW152,CW152,CW151-CT154-CT155-CT156-CT157-CT158-CT159-CT160-CT161-CT162-CT163-CT164)</f>
        <v>#VALUE!</v>
      </c>
      <c r="CU165" s="177">
        <f t="shared" si="15"/>
        <v>0</v>
      </c>
      <c r="CV165" s="179" t="e">
        <f t="shared" si="8"/>
        <v>#VALUE!</v>
      </c>
      <c r="CW165" s="179">
        <f t="shared" si="9"/>
        <v>1</v>
      </c>
      <c r="CX165" s="181" t="e">
        <f>IF(CW165=0,0,SUM(CV166:CV$254))</f>
        <v>#VALUE!</v>
      </c>
      <c r="CY165" s="177">
        <f t="shared" si="25"/>
        <v>0</v>
      </c>
      <c r="CZ165" s="179" t="e">
        <f>IF(CV165&gt;0,0,IF(DA151-CZ154-CZ155-CZ156-CZ157-CZ158-CZ159-CZ160-CZ161-CZ162-CZ163-CZ164&gt;DA152,DA152,DA151-CZ154-CZ155-CZ156-CZ157-CZ158-CZ159-CZ160-CZ161-CZ162-CZ163-CZ164))</f>
        <v>#VALUE!</v>
      </c>
      <c r="DA165" s="181" t="e">
        <f>IF(CZ165=0,0,SUM(CZ166:$CZ$254))</f>
        <v>#VALUE!</v>
      </c>
      <c r="DB165" s="181" t="e">
        <f t="shared" si="26"/>
        <v>#VALUE!</v>
      </c>
      <c r="DC165" s="166"/>
      <c r="DD165" s="178">
        <f t="shared" si="27"/>
        <v>11</v>
      </c>
      <c r="DE165" s="180" t="e">
        <f>IF(DH151-DE154-DE155-DE156-DE157-DE158-DE159-DE160-DE161-DE162-DE163-DE164&gt;DH152,DH152,DH151-DE154-DE155-DE156-DE157-DE158-DE159-DE160-DE161-DE162-DE163-DE164)</f>
        <v>#VALUE!</v>
      </c>
      <c r="DF165" s="177">
        <f t="shared" si="16"/>
        <v>0</v>
      </c>
      <c r="DG165" s="179" t="e">
        <f t="shared" si="10"/>
        <v>#VALUE!</v>
      </c>
      <c r="DH165" s="179">
        <f t="shared" si="11"/>
        <v>1</v>
      </c>
      <c r="DI165" s="181" t="e">
        <f>IF(DH165=0,0,SUM(DG166:DG$254))</f>
        <v>#VALUE!</v>
      </c>
      <c r="DJ165" s="177">
        <f t="shared" si="17"/>
        <v>0</v>
      </c>
      <c r="DK165" s="179" t="e">
        <f>IF(DG165&gt;0,0,IF(DL151-DK154-DK155-DK156-DK157-DK158-DK159-DK160-DK161-DK162-DK163-DK164&gt;DL152,DL152,DL151-DK154-DK155-DK156-DK157-DK158-DK159-DK160-DK161-DK162-DK163-DK164))</f>
        <v>#VALUE!</v>
      </c>
      <c r="DL165" s="181" t="e">
        <f>IF(DK165=0,0,SUM(DK166:$DK$254))</f>
        <v>#VALUE!</v>
      </c>
      <c r="DM165" s="181" t="e">
        <f t="shared" si="28"/>
        <v>#VALUE!</v>
      </c>
      <c r="DO165" s="178">
        <f t="shared" si="29"/>
        <v>11</v>
      </c>
      <c r="DP165" s="180" t="e">
        <f>IF(DS151-DP154-DP155-DP156-DP157-DP158-DP159-DP160-DP161-DP162-DP163-DP164&gt;DS152,DS152,DS151-DP154-DP155-DP156-DP157-DP158-DP159-DP160-DP161-DP162-DP163-DP164)</f>
        <v>#VALUE!</v>
      </c>
      <c r="DQ165" s="177">
        <f t="shared" si="18"/>
        <v>0</v>
      </c>
      <c r="DR165" s="179" t="e">
        <f t="shared" si="31"/>
        <v>#VALUE!</v>
      </c>
      <c r="DS165" s="179">
        <f t="shared" si="2"/>
        <v>1</v>
      </c>
      <c r="DT165" s="181" t="e">
        <f>IF(DS165=0,0,SUM(DR166:DR$254))</f>
        <v>#VALUE!</v>
      </c>
      <c r="DU165" s="177">
        <f t="shared" si="19"/>
        <v>0</v>
      </c>
      <c r="DV165" s="179" t="e">
        <f>IF(DR165&gt;0,0,IF(DW151-DV154-DV155-DV156-DV157-DV158-DV159-DV160-DV161-DV162-DV163-DV164&gt;DW152,DW152,DW151-DV154-DV155-DV156-DV157-DV158-DV159-DV160-DV161-DV162-DV163-DV164))</f>
        <v>#VALUE!</v>
      </c>
      <c r="DW165" s="181" t="e">
        <f>IF(DV165=0,0,SUM(DV166:$DV$254))</f>
        <v>#VALUE!</v>
      </c>
      <c r="DX165" s="181" t="e">
        <f t="shared" si="30"/>
        <v>#VALUE!</v>
      </c>
    </row>
    <row r="166" spans="72:128" ht="16.5" customHeight="1" x14ac:dyDescent="0.15">
      <c r="BT166" s="23">
        <v>44</v>
      </c>
      <c r="BU166" s="24">
        <v>2.3E-2</v>
      </c>
      <c r="BV166" s="24">
        <v>2.3E-2</v>
      </c>
      <c r="BW166" s="70"/>
      <c r="BX166" s="32">
        <f t="shared" si="20"/>
        <v>12</v>
      </c>
      <c r="BY166" s="161" t="e">
        <f>IF(CB151-BY154-BY155-BY156-BY157-BY158-BY159-BY160-BY161-BY162-BY163-BY164-BY165&gt;CB152,CB152,CB151-BY154-BY155-BY156-BY157-BY158-BY159-BY160-BY161-BY162-BY163-BY164-BY165)</f>
        <v>#VALUE!</v>
      </c>
      <c r="BZ166" s="30">
        <f t="shared" si="12"/>
        <v>0</v>
      </c>
      <c r="CA166" s="160" t="e">
        <f t="shared" si="3"/>
        <v>#VALUE!</v>
      </c>
      <c r="CB166" s="160">
        <f t="shared" si="4"/>
        <v>1</v>
      </c>
      <c r="CC166" s="160" t="e">
        <f>IF(CB166=0,0,SUM(CA167:$CA$254))</f>
        <v>#VALUE!</v>
      </c>
      <c r="CD166" s="20"/>
      <c r="CE166" s="32">
        <f t="shared" si="21"/>
        <v>12</v>
      </c>
      <c r="CF166" s="161" t="e">
        <f>IF(CI151-CF154-CF155-CF156-CF157-CF158-CF159-CF160-CF161-CF162-CF163-CF164-CF165&gt;CI152,CI152,CI151-CF154-CF155-CF156-CF157-CF158-CF159-CF160-CF161-CF162-CF163-CF164-CF165)</f>
        <v>#VALUE!</v>
      </c>
      <c r="CG166" s="30">
        <f t="shared" si="13"/>
        <v>0</v>
      </c>
      <c r="CH166" s="160" t="e">
        <f t="shared" si="5"/>
        <v>#VALUE!</v>
      </c>
      <c r="CI166" s="160">
        <f t="shared" si="6"/>
        <v>1</v>
      </c>
      <c r="CJ166" s="160" t="e">
        <f>IF(CI166=0,0,SUM(CH167:$CH$254))</f>
        <v>#VALUE!</v>
      </c>
      <c r="CK166" s="20"/>
      <c r="CL166" s="32">
        <f t="shared" si="22"/>
        <v>12</v>
      </c>
      <c r="CM166" s="161" t="e">
        <f>IF(CP151-CM154-CM155-CM156-CM157-CM158-CM159-CM160-CM161-CM162-CM163-CM164-CM165&gt;CP152,CP152,CP151-CM154-CM155-CM156-CM157-CM158-CM159-CM160-CM161-CM162-CM163-CM164-CM165)</f>
        <v>#VALUE!</v>
      </c>
      <c r="CN166" s="30">
        <f t="shared" si="14"/>
        <v>0</v>
      </c>
      <c r="CO166" s="160" t="e">
        <f t="shared" si="7"/>
        <v>#VALUE!</v>
      </c>
      <c r="CP166" s="160">
        <f t="shared" si="23"/>
        <v>1</v>
      </c>
      <c r="CQ166" s="160" t="e">
        <f>IF(CP166=0,0,SUM(CO167:$CO$254))</f>
        <v>#VALUE!</v>
      </c>
      <c r="CR166" s="166"/>
      <c r="CS166" s="32">
        <f t="shared" si="24"/>
        <v>12</v>
      </c>
      <c r="CT166" s="180" t="e">
        <f>IF(CW151-CT154-CT155-CT156-CT157-CT158-CT159-CT160-CT161-CT162-CT163-CT164-CT165&gt;CW152,CW152,CW151-CT154-CT155-CT156-CT157-CT158-CT159-CT160-CT161-CT162-CT163-CT164-CT165)</f>
        <v>#VALUE!</v>
      </c>
      <c r="CU166" s="177">
        <f t="shared" si="15"/>
        <v>0</v>
      </c>
      <c r="CV166" s="179" t="e">
        <f t="shared" si="8"/>
        <v>#VALUE!</v>
      </c>
      <c r="CW166" s="179">
        <f t="shared" si="9"/>
        <v>1</v>
      </c>
      <c r="CX166" s="181" t="e">
        <f>IF(CW166=0,0,SUM(CV167:CV$254))</f>
        <v>#VALUE!</v>
      </c>
      <c r="CY166" s="177">
        <f t="shared" si="25"/>
        <v>0</v>
      </c>
      <c r="CZ166" s="179" t="e">
        <f>IF(CV166&gt;0,0,IF(DA151-CZ154-CZ155-CZ156-CZ157-CZ158-CZ159-CZ160-CZ161-CZ162-CZ163-CZ164-CZ165&gt;DA152,DA152,DA151-CZ154-CZ155-CZ156-CZ157-CZ158-CZ159-CZ160-CZ161-CZ162-CZ163-CZ164-CZ165))</f>
        <v>#VALUE!</v>
      </c>
      <c r="DA166" s="181" t="e">
        <f>IF(CZ166=0,0,SUM(CZ167:$CZ$254))</f>
        <v>#VALUE!</v>
      </c>
      <c r="DB166" s="181" t="e">
        <f t="shared" si="26"/>
        <v>#VALUE!</v>
      </c>
      <c r="DC166" s="166"/>
      <c r="DD166" s="178">
        <f t="shared" si="27"/>
        <v>12</v>
      </c>
      <c r="DE166" s="180" t="e">
        <f>IF(DH151-DE154-DE155-DE156-DE157-DE158-DE159-DE160-DE161-DE162-DE163-DE164-DE165&gt;DH152,DH152,DH151-DE154-DE155-DE156-DE157-DE158-DE159-DE160-DE161-DE162-DE163-DE164-DE165)</f>
        <v>#VALUE!</v>
      </c>
      <c r="DF166" s="177">
        <f t="shared" si="16"/>
        <v>0</v>
      </c>
      <c r="DG166" s="179" t="e">
        <f t="shared" si="10"/>
        <v>#VALUE!</v>
      </c>
      <c r="DH166" s="179">
        <f t="shared" si="11"/>
        <v>1</v>
      </c>
      <c r="DI166" s="181" t="e">
        <f>IF(DH166=0,0,SUM(DG167:DG$254))</f>
        <v>#VALUE!</v>
      </c>
      <c r="DJ166" s="177">
        <f t="shared" si="17"/>
        <v>0</v>
      </c>
      <c r="DK166" s="179" t="e">
        <f>IF(DG166&gt;0,0,IF(DL151-DK154-DK155-DK156-DK157-DK158-DK159-DK160-DK161-DK162-DK163-DK164-DK165&gt;DL152,DL152,DL151-DK154-DK155-DK156-DK157-DK158-DK159-DK160-DK161-DK162-DK163-DK164-DK165))</f>
        <v>#VALUE!</v>
      </c>
      <c r="DL166" s="181" t="e">
        <f>IF(DK166=0,0,SUM(DK167:$DK$254))</f>
        <v>#VALUE!</v>
      </c>
      <c r="DM166" s="181" t="e">
        <f t="shared" si="28"/>
        <v>#VALUE!</v>
      </c>
      <c r="DO166" s="178">
        <f t="shared" si="29"/>
        <v>12</v>
      </c>
      <c r="DP166" s="180" t="e">
        <f>IF(DS151-DP154-DP155-DP156-DP157-DP158-DP159-DP160-DP161-DP162-DP163-DP164-DP165&gt;DS152,DS152,DS151-DP154-DP155-DP156-DP157-DP158-DP159-DP160-DP161-DP162-DP163-DP164-DP165)</f>
        <v>#VALUE!</v>
      </c>
      <c r="DQ166" s="177">
        <f t="shared" si="18"/>
        <v>0</v>
      </c>
      <c r="DR166" s="179" t="e">
        <f t="shared" si="31"/>
        <v>#VALUE!</v>
      </c>
      <c r="DS166" s="179">
        <f t="shared" si="2"/>
        <v>1</v>
      </c>
      <c r="DT166" s="181" t="e">
        <f>IF(DS166=0,0,SUM(DR167:DR$254))</f>
        <v>#VALUE!</v>
      </c>
      <c r="DU166" s="177">
        <f t="shared" si="19"/>
        <v>0</v>
      </c>
      <c r="DV166" s="179" t="e">
        <f>IF(DR166&gt;0,0,IF(DW151-DV154-DV155-DV156-DV157-DV158-DV159-DV160-DV161-DV162-DV163-DV164-DV165&gt;DW152,DW152,DW151-DV154-DV155-DV156-DV157-DV158-DV159-DV160-DV161-DV162-DV163-DV164-DV165))</f>
        <v>#VALUE!</v>
      </c>
      <c r="DW166" s="181" t="e">
        <f>IF(DV166=0,0,SUM(DV167:$DV$254))</f>
        <v>#VALUE!</v>
      </c>
      <c r="DX166" s="181" t="e">
        <f t="shared" si="30"/>
        <v>#VALUE!</v>
      </c>
    </row>
    <row r="167" spans="72:128" ht="16.5" customHeight="1" x14ac:dyDescent="0.15">
      <c r="BT167" s="23">
        <v>45</v>
      </c>
      <c r="BU167" s="24">
        <v>2.3E-2</v>
      </c>
      <c r="BV167" s="24">
        <v>2.3E-2</v>
      </c>
      <c r="BW167" s="70"/>
      <c r="BX167" s="32">
        <f>SUM(BX166+1)</f>
        <v>13</v>
      </c>
      <c r="BY167" s="161" t="e">
        <f>IF(CB151-BY154-BY155-BY156-BY157-BY158-BY159-BY160-BY161-BY162-BY163-BY164-BY165-BY166&gt;CB152,CB152,CB151-BY154-BY155-BY156-BY157-BY158-BY159-BY160-BY161-BY162-BY163-BY164-BY165-BY166)</f>
        <v>#VALUE!</v>
      </c>
      <c r="BZ167" s="30">
        <f t="shared" si="12"/>
        <v>0</v>
      </c>
      <c r="CA167" s="160" t="e">
        <f t="shared" si="3"/>
        <v>#VALUE!</v>
      </c>
      <c r="CB167" s="160">
        <f t="shared" si="4"/>
        <v>1</v>
      </c>
      <c r="CC167" s="160" t="e">
        <f>IF(CB167=0,0,SUM(CA168:$CA$254))</f>
        <v>#VALUE!</v>
      </c>
      <c r="CD167" s="20"/>
      <c r="CE167" s="32">
        <f>SUM(CE166+1)</f>
        <v>13</v>
      </c>
      <c r="CF167" s="161" t="e">
        <f>IF(CI151-CF154-CF155-CF156-CF157-CF158-CF159-CF160-CF161-CF162-CF163-CF164-CF165-CF166&gt;CI152,CI152,CI151-CF154-CF155-CF156-CF157-CF158-CF159-CF160-CF161-CF162-CF163-CF164-CF165-CF166)</f>
        <v>#VALUE!</v>
      </c>
      <c r="CG167" s="30">
        <f t="shared" si="13"/>
        <v>0</v>
      </c>
      <c r="CH167" s="160" t="e">
        <f t="shared" si="5"/>
        <v>#VALUE!</v>
      </c>
      <c r="CI167" s="160">
        <f t="shared" si="6"/>
        <v>1</v>
      </c>
      <c r="CJ167" s="160" t="e">
        <f>IF(CI167=0,0,SUM(CH168:$CH$254))</f>
        <v>#VALUE!</v>
      </c>
      <c r="CK167" s="20"/>
      <c r="CL167" s="32">
        <f>SUM(CL166+1)</f>
        <v>13</v>
      </c>
      <c r="CM167" s="161" t="e">
        <f>IF(CP151-CM154-CM155-CM156-CM157-CM158-CM159-CM160-CM161-CM162-CM163-CM164-CM165-CM166&gt;CP152,CP152,CP151-CM154-CM155-CM156-CM157-CM158-CM159-CM160-CM161-CM162-CM163-CM164-CM165-CM166)</f>
        <v>#VALUE!</v>
      </c>
      <c r="CN167" s="30">
        <f t="shared" si="14"/>
        <v>0</v>
      </c>
      <c r="CO167" s="160" t="e">
        <f t="shared" si="7"/>
        <v>#VALUE!</v>
      </c>
      <c r="CP167" s="160">
        <f t="shared" si="23"/>
        <v>1</v>
      </c>
      <c r="CQ167" s="160" t="e">
        <f>IF(CP167=0,0,SUM(CO168:$CO$254))</f>
        <v>#VALUE!</v>
      </c>
      <c r="CR167" s="166"/>
      <c r="CS167" s="32">
        <f>SUM(CS166+1)</f>
        <v>13</v>
      </c>
      <c r="CT167" s="180" t="e">
        <f>IF(CW151-CT154-CT155-CT156-CT157-CT158-CT159-CT160-CT161-CT162-CT163-CT164-CT165-CT166&gt;CW152,CW152,CW151-CT154-CT155-CT156-CT157-CT158-CT159-CT160-CT161-CT162-CT163-CT164-CT165-CT166)</f>
        <v>#VALUE!</v>
      </c>
      <c r="CU167" s="177">
        <f t="shared" si="15"/>
        <v>0</v>
      </c>
      <c r="CV167" s="179" t="e">
        <f t="shared" si="8"/>
        <v>#VALUE!</v>
      </c>
      <c r="CW167" s="179">
        <f t="shared" si="9"/>
        <v>1</v>
      </c>
      <c r="CX167" s="181" t="e">
        <f>IF(CW167=0,0,SUM(CV168:CV$254))</f>
        <v>#VALUE!</v>
      </c>
      <c r="CY167" s="177">
        <f t="shared" si="25"/>
        <v>0</v>
      </c>
      <c r="CZ167" s="179" t="e">
        <f>IF(CV167&gt;0,0,IF(DA151-CZ154-CZ155-CZ156-CZ157-CZ158-CZ159-CZ160-CZ161-CZ162-CZ163-CZ164-CZ165-CZ166&gt;DA152,DA152,DA151-CZ154-CZ155-CZ156-CZ157-CZ158-CZ159-CZ160-CZ161-CZ162-CZ163-CZ164-CZ165-CZ166))</f>
        <v>#VALUE!</v>
      </c>
      <c r="DA167" s="181" t="e">
        <f>IF(CZ167=0,0,SUM(CZ168:$CZ$254))</f>
        <v>#VALUE!</v>
      </c>
      <c r="DB167" s="181" t="e">
        <f t="shared" si="26"/>
        <v>#VALUE!</v>
      </c>
      <c r="DC167" s="166"/>
      <c r="DD167" s="178">
        <f>SUM(DD166+1)</f>
        <v>13</v>
      </c>
      <c r="DE167" s="180" t="e">
        <f>IF(DH151-DE154-DE155-DE156-DE157-DE158-DE159-DE160-DE161-DE162-DE163-DE164-DE165-DE166&gt;DH152,DH152,DH151-DE154-DE155-DE156-DE157-DE158-DE159-DE160-DE161-DE162-DE163-DE164-DE165-DE166)</f>
        <v>#VALUE!</v>
      </c>
      <c r="DF167" s="177">
        <f t="shared" si="16"/>
        <v>0</v>
      </c>
      <c r="DG167" s="179" t="e">
        <f t="shared" si="10"/>
        <v>#VALUE!</v>
      </c>
      <c r="DH167" s="179">
        <f t="shared" si="11"/>
        <v>1</v>
      </c>
      <c r="DI167" s="181" t="e">
        <f>IF(DH167=0,0,SUM(DG168:DG$254))</f>
        <v>#VALUE!</v>
      </c>
      <c r="DJ167" s="177">
        <f t="shared" si="17"/>
        <v>0</v>
      </c>
      <c r="DK167" s="179" t="e">
        <f>IF(DG167&gt;0,0,IF(DL151-DK154-DK155-DK156-DK157-DK158-DK159-DK160-DK161-DK162-DK163-DK164-DK165-DK166&gt;DL152,DL152,DL151-DK154-DK155-DK156-DK157-DK158-DK159-DK160-DK161-DK162-DK163-DK164-DK165-DK166))</f>
        <v>#VALUE!</v>
      </c>
      <c r="DL167" s="181" t="e">
        <f>IF(DK167=0,0,SUM(DK168:$DK$254))</f>
        <v>#VALUE!</v>
      </c>
      <c r="DM167" s="181" t="e">
        <f t="shared" si="28"/>
        <v>#VALUE!</v>
      </c>
      <c r="DO167" s="178">
        <f>SUM(DO166+1)</f>
        <v>13</v>
      </c>
      <c r="DP167" s="180" t="e">
        <f>IF(DS151-DP154-DP155-DP156-DP157-DP158-DP159-DP160-DP161-DP162-DP163-DP164-DP165-DP166&gt;DS152,DS152,DS151-DP154-DP155-DP156-DP157-DP158-DP159-DP160-DP161-DP162-DP163-DP164-DP165-DP166)</f>
        <v>#VALUE!</v>
      </c>
      <c r="DQ167" s="177">
        <f t="shared" si="18"/>
        <v>0</v>
      </c>
      <c r="DR167" s="179" t="e">
        <f t="shared" si="31"/>
        <v>#VALUE!</v>
      </c>
      <c r="DS167" s="179">
        <f t="shared" si="2"/>
        <v>1</v>
      </c>
      <c r="DT167" s="181" t="e">
        <f>IF(DS167=0,0,SUM(DR168:DR$254))</f>
        <v>#VALUE!</v>
      </c>
      <c r="DU167" s="177">
        <f t="shared" si="19"/>
        <v>0</v>
      </c>
      <c r="DV167" s="179" t="e">
        <f>IF(DR167&gt;0,0,IF(DW151-DV154-DV155-DV156-DV157-DV158-DV159-DV160-DV161-DV162-DV163-DV164-DV165-DV166&gt;DW152,DW152,DW151-DV154-DV155-DV156-DV157-DV158-DV159-DV160-DV161-DV162-DV163-DV164-DV165-DV166))</f>
        <v>#VALUE!</v>
      </c>
      <c r="DW167" s="181" t="e">
        <f>IF(DV167=0,0,SUM(DV168:$DV$254))</f>
        <v>#VALUE!</v>
      </c>
      <c r="DX167" s="181" t="e">
        <f t="shared" si="30"/>
        <v>#VALUE!</v>
      </c>
    </row>
    <row r="168" spans="72:128" ht="16.5" customHeight="1" x14ac:dyDescent="0.15">
      <c r="BT168" s="23">
        <v>46</v>
      </c>
      <c r="BU168" s="24">
        <v>2.1999999999999999E-2</v>
      </c>
      <c r="BV168" s="24">
        <v>2.1999999999999999E-2</v>
      </c>
      <c r="BW168" s="70"/>
      <c r="BX168" s="32">
        <f>SUM(BX167+1)</f>
        <v>14</v>
      </c>
      <c r="BY168" s="161" t="e">
        <f>IF(CB151-BY154-BY155-BY156-BY157-BY158-BY159-BY160-BY161-BY162-BY163-BY164-BY165-BY166-BY167&gt;CB152,CB152,CB151-BY154-BY155-BY156-BY157-BY158-BY159-BY160-BY161-BY162-BY163-BY164-BY165-BY166-BY167)</f>
        <v>#VALUE!</v>
      </c>
      <c r="BZ168" s="30">
        <f t="shared" si="12"/>
        <v>0</v>
      </c>
      <c r="CA168" s="160" t="e">
        <f t="shared" si="3"/>
        <v>#VALUE!</v>
      </c>
      <c r="CB168" s="160">
        <f t="shared" si="4"/>
        <v>1</v>
      </c>
      <c r="CC168" s="160" t="e">
        <f>IF(CB168=0,0,SUM(CA169:$CA$254))</f>
        <v>#VALUE!</v>
      </c>
      <c r="CD168" s="20"/>
      <c r="CE168" s="32">
        <f>SUM(CE167+1)</f>
        <v>14</v>
      </c>
      <c r="CF168" s="161" t="e">
        <f>IF(CI151-CF154-CF155-CF156-CF157-CF158-CF159-CF160-CF161-CF162-CF163-CF164-CF165-CF166-CF167&gt;CI152,CI152,CI151-CF154-CF155-CF156-CF157-CF158-CF159-CF160-CF161-CF162-CF163-CF164-CF165-CF166-CF167)</f>
        <v>#VALUE!</v>
      </c>
      <c r="CG168" s="30">
        <f t="shared" si="13"/>
        <v>0</v>
      </c>
      <c r="CH168" s="160" t="e">
        <f t="shared" si="5"/>
        <v>#VALUE!</v>
      </c>
      <c r="CI168" s="160">
        <f t="shared" si="6"/>
        <v>1</v>
      </c>
      <c r="CJ168" s="160" t="e">
        <f>IF(CI168=0,0,SUM(CH169:$CH$254))</f>
        <v>#VALUE!</v>
      </c>
      <c r="CK168" s="20"/>
      <c r="CL168" s="32">
        <f>SUM(CL167+1)</f>
        <v>14</v>
      </c>
      <c r="CM168" s="161" t="e">
        <f>IF(CP151-CM154-CM155-CM156-CM157-CM158-CM159-CM160-CM161-CM162-CM163-CM164-CM165-CM166-CM167&gt;CP152,CP152,CP151-CM154-CM155-CM156-CM157-CM158-CM159-CM160-CM161-CM162-CM163-CM164-CM165-CM166-CM167)</f>
        <v>#VALUE!</v>
      </c>
      <c r="CN168" s="30">
        <f t="shared" si="14"/>
        <v>0</v>
      </c>
      <c r="CO168" s="160" t="e">
        <f t="shared" si="7"/>
        <v>#VALUE!</v>
      </c>
      <c r="CP168" s="160">
        <f t="shared" si="23"/>
        <v>1</v>
      </c>
      <c r="CQ168" s="160" t="e">
        <f>IF(CP168=0,0,SUM(CO169:$CO$254))</f>
        <v>#VALUE!</v>
      </c>
      <c r="CR168" s="166"/>
      <c r="CS168" s="32">
        <f>SUM(CS167+1)</f>
        <v>14</v>
      </c>
      <c r="CT168" s="180" t="e">
        <f>IF(CW151-CT154-CT155-CT156-CT157-CT158-CT159-CT160-CT161-CT162-CT163-CT164-CT165-CT166-CT167&gt;CW152,CW152,CW151-CT154-CT155-CT156-CT157-CT158-CT159-CT160-CT161-CT162-CT163-CT164-CT165-CT166-CT167)</f>
        <v>#VALUE!</v>
      </c>
      <c r="CU168" s="177">
        <f t="shared" si="15"/>
        <v>0</v>
      </c>
      <c r="CV168" s="179" t="e">
        <f t="shared" si="8"/>
        <v>#VALUE!</v>
      </c>
      <c r="CW168" s="179">
        <f t="shared" si="9"/>
        <v>1</v>
      </c>
      <c r="CX168" s="181" t="e">
        <f>IF(CW168=0,0,SUM(CV169:CV$254))</f>
        <v>#VALUE!</v>
      </c>
      <c r="CY168" s="177">
        <f t="shared" si="25"/>
        <v>0</v>
      </c>
      <c r="CZ168" s="179" t="e">
        <f>IF(CV168&gt;0,0,IF(DA151-CZ154-CZ155-CZ156-CZ157-CZ158-CZ159-CZ160-CZ161-CZ162-CZ163-CZ164-CZ165-CZ166-CZ167&gt;DA152,DA152,DA151-CZ154-CZ155-CZ156-CZ157-CZ158-CZ159-CZ160-CZ161-CZ162-CZ163-CZ164-CZ165-CZ166-CZ167))</f>
        <v>#VALUE!</v>
      </c>
      <c r="DA168" s="181" t="e">
        <f>IF(CZ168=0,0,SUM(CZ169:$CZ$254))</f>
        <v>#VALUE!</v>
      </c>
      <c r="DB168" s="181" t="e">
        <f t="shared" si="26"/>
        <v>#VALUE!</v>
      </c>
      <c r="DC168" s="166"/>
      <c r="DD168" s="178">
        <f>SUM(DD167+1)</f>
        <v>14</v>
      </c>
      <c r="DE168" s="180" t="e">
        <f>IF(DH151-DE154-DE155-DE156-DE157-DE158-DE159-DE160-DE161-DE162-DE163-DE164-DE165-DE166-DE167&gt;DH152,DH152,DH151-DE154-DE155-DE156-DE157-DE158-DE159-DE160-DE161-DE162-DE163-DE164-DE165-DE166-DE167)</f>
        <v>#VALUE!</v>
      </c>
      <c r="DF168" s="177">
        <f t="shared" si="16"/>
        <v>0</v>
      </c>
      <c r="DG168" s="179" t="e">
        <f t="shared" si="10"/>
        <v>#VALUE!</v>
      </c>
      <c r="DH168" s="179">
        <f t="shared" si="11"/>
        <v>1</v>
      </c>
      <c r="DI168" s="181" t="e">
        <f>IF(DH168=0,0,SUM(DG169:DG$254))</f>
        <v>#VALUE!</v>
      </c>
      <c r="DJ168" s="177">
        <f t="shared" si="17"/>
        <v>0</v>
      </c>
      <c r="DK168" s="179" t="e">
        <f>IF(DG168&gt;0,0,IF(DL151-DK154-DK155-DK156-DK157-DK158-DK159-DK160-DK161-DK162-DK163-DK164-DK165-DK166-DK167&gt;DL152,DL152,DL151-DK154-DK155-DK156-DK157-DK158-DK159-DK160-DK161-DK162-DK163-DK164-DK165-DK166-DK167))</f>
        <v>#VALUE!</v>
      </c>
      <c r="DL168" s="181" t="e">
        <f>IF(DK168=0,0,SUM(DK169:$DK$254))</f>
        <v>#VALUE!</v>
      </c>
      <c r="DM168" s="181" t="e">
        <f t="shared" si="28"/>
        <v>#VALUE!</v>
      </c>
      <c r="DO168" s="178">
        <f>SUM(DO167+1)</f>
        <v>14</v>
      </c>
      <c r="DP168" s="180" t="e">
        <f>IF(DS151-DP154-DP155-DP156-DP157-DP158-DP159-DP160-DP161-DP162-DP163-DP164-DP165-DP166-DP167&gt;DS152,DS152,DS151-DP154-DP155-DP156-DP157-DP158-DP159-DP160-DP161-DP162-DP163-DP164-DP165-DP166-DP167)</f>
        <v>#VALUE!</v>
      </c>
      <c r="DQ168" s="177">
        <f t="shared" si="18"/>
        <v>0</v>
      </c>
      <c r="DR168" s="179" t="e">
        <f t="shared" si="31"/>
        <v>#VALUE!</v>
      </c>
      <c r="DS168" s="179">
        <f t="shared" si="2"/>
        <v>1</v>
      </c>
      <c r="DT168" s="181" t="e">
        <f>IF(DS168=0,0,SUM(DR169:DR$254))</f>
        <v>#VALUE!</v>
      </c>
      <c r="DU168" s="177">
        <f t="shared" si="19"/>
        <v>0</v>
      </c>
      <c r="DV168" s="179" t="e">
        <f>IF(DR168&gt;0,0,IF(DW151-DV154-DV155-DV156-DV157-DV158-DV159-DV160-DV161-DV162-DV163-DV164-DV165-DV166-DV167&gt;DW152,DW152,DW151-DV154-DV155-DV156-DV157-DV158-DV159-DV160-DV161-DV162-DV163-DV164-DV165-DV166-DV167))</f>
        <v>#VALUE!</v>
      </c>
      <c r="DW168" s="181" t="e">
        <f>IF(DV168=0,0,SUM(DV169:$DV$254))</f>
        <v>#VALUE!</v>
      </c>
      <c r="DX168" s="181" t="e">
        <f t="shared" si="30"/>
        <v>#VALUE!</v>
      </c>
    </row>
    <row r="169" spans="72:128" ht="16.5" customHeight="1" x14ac:dyDescent="0.15">
      <c r="BT169" s="23">
        <v>47</v>
      </c>
      <c r="BU169" s="24">
        <v>2.1999999999999999E-2</v>
      </c>
      <c r="BV169" s="24">
        <v>2.1999999999999999E-2</v>
      </c>
      <c r="BW169" s="70"/>
      <c r="BX169" s="32">
        <f t="shared" ref="BX169:BX232" si="32">SUM(BX168+1)</f>
        <v>15</v>
      </c>
      <c r="BY169" s="161" t="e">
        <f>IF(CB151-BY154-BY155-BY156-BY157-BY158-BY159-BY160-BY161-BY162-BY163-BY164-BY165-BY166-BY167-BY168&gt;CB152,CB152,CB151-BY154-BY155-BY156-BY157-BY158-BY159-BY160-BY161-BY162-BY163-BY164-BY165-BY166-BY167-BY168)</f>
        <v>#VALUE!</v>
      </c>
      <c r="BZ169" s="30">
        <f t="shared" si="12"/>
        <v>0</v>
      </c>
      <c r="CA169" s="160" t="e">
        <f t="shared" si="3"/>
        <v>#VALUE!</v>
      </c>
      <c r="CB169" s="160">
        <f t="shared" si="4"/>
        <v>1</v>
      </c>
      <c r="CC169" s="160" t="e">
        <f>IF(CB169=0,0,SUM(CA170:$CA$254))</f>
        <v>#VALUE!</v>
      </c>
      <c r="CD169" s="20"/>
      <c r="CE169" s="32">
        <f t="shared" ref="CE169:CE232" si="33">SUM(CE168+1)</f>
        <v>15</v>
      </c>
      <c r="CF169" s="161" t="e">
        <f>IF(CI151-CF154-CF155-CF156-CF157-CF158-CF159-CF160-CF161-CF162-CF163-CF164-CF165-CF166-CF167-CF168&gt;CI152,CI152,CI151-CF154-CF155-CF156-CF157-CF158-CF159-CF160-CF161-CF162-CF163-CF164-CF165-CF166-CF167-CF168)</f>
        <v>#VALUE!</v>
      </c>
      <c r="CG169" s="30">
        <f t="shared" si="13"/>
        <v>0</v>
      </c>
      <c r="CH169" s="160" t="e">
        <f t="shared" si="5"/>
        <v>#VALUE!</v>
      </c>
      <c r="CI169" s="160">
        <f t="shared" si="6"/>
        <v>1</v>
      </c>
      <c r="CJ169" s="160" t="e">
        <f>IF(CI169=0,0,SUM(CH170:$CH$254))</f>
        <v>#VALUE!</v>
      </c>
      <c r="CK169" s="20"/>
      <c r="CL169" s="32">
        <f t="shared" ref="CL169:CL232" si="34">SUM(CL168+1)</f>
        <v>15</v>
      </c>
      <c r="CM169" s="161" t="e">
        <f>IF(CP151-CM154-CM155-CM156-CM157-CM158-CM159-CM160-CM161-CM162-CM163-CM164-CM165-CM166-CM167-CM168&gt;CP152,CP152,CP151-CM154-CM155-CM156-CM157-CM158-CM159-CM160-CM161-CM162-CM163-CM164-CM165-CM166-CM167-CM168)</f>
        <v>#VALUE!</v>
      </c>
      <c r="CN169" s="30">
        <f t="shared" si="14"/>
        <v>0</v>
      </c>
      <c r="CO169" s="160" t="e">
        <f t="shared" si="7"/>
        <v>#VALUE!</v>
      </c>
      <c r="CP169" s="160">
        <f t="shared" si="23"/>
        <v>1</v>
      </c>
      <c r="CQ169" s="160" t="e">
        <f>IF(CP169=0,0,SUM(CO170:$CO$254))</f>
        <v>#VALUE!</v>
      </c>
      <c r="CR169" s="166"/>
      <c r="CS169" s="32">
        <f t="shared" ref="CS169:CS232" si="35">SUM(CS168+1)</f>
        <v>15</v>
      </c>
      <c r="CT169" s="180" t="e">
        <f>IF(CW151-CT154-CT155-CT156-CT157-CT158-CT159-CT160-CT161-CT162-CT163-CT164-CT165-CT166-CT167-CT168&gt;CW152,CW152,CW151-CT154-CT155-CT156-CT157-CT158-CT159-CT160-CT161-CT162-CT163-CT164-CT165-CT166-CT167-CT168)</f>
        <v>#VALUE!</v>
      </c>
      <c r="CU169" s="177">
        <f t="shared" si="15"/>
        <v>0</v>
      </c>
      <c r="CV169" s="179" t="e">
        <f t="shared" si="8"/>
        <v>#VALUE!</v>
      </c>
      <c r="CW169" s="179">
        <f t="shared" si="9"/>
        <v>1</v>
      </c>
      <c r="CX169" s="181" t="e">
        <f>IF(CW169=0,0,SUM(CV170:CV$254))</f>
        <v>#VALUE!</v>
      </c>
      <c r="CY169" s="177">
        <f t="shared" si="25"/>
        <v>0</v>
      </c>
      <c r="CZ169" s="179" t="e">
        <f>IF(CV169&gt;0,0,IF(DA151-CZ154-CZ155-CZ156-CZ157-CZ158-CZ159-CZ160-CZ161-CZ162-CZ163-CZ164-CZ165-CZ166-CZ167-CZ168&gt;DA152,DA152,DA151-CZ154-CZ155-CZ156-CZ157-CZ158-CZ159-CZ160-CZ161-CZ162-CZ163-CZ164-CZ165-CZ166-CZ167-CZ168))</f>
        <v>#VALUE!</v>
      </c>
      <c r="DA169" s="181" t="e">
        <f>IF(CZ169=0,0,SUM(CZ170:$CZ$254))</f>
        <v>#VALUE!</v>
      </c>
      <c r="DB169" s="181" t="e">
        <f t="shared" si="26"/>
        <v>#VALUE!</v>
      </c>
      <c r="DC169" s="166"/>
      <c r="DD169" s="178">
        <f t="shared" ref="DD169:DD232" si="36">SUM(DD168+1)</f>
        <v>15</v>
      </c>
      <c r="DE169" s="180" t="e">
        <f>IF(DH151-DE154-DE155-DE156-DE157-DE158-DE159-DE160-DE161-DE162-DE163-DE164-DE165-DE166-DE167-DE168&gt;DH152,DH152,DH151-DE154-DE155-DE156-DE157-DE158-DE159-DE160-DE161-DE162-DE163-DE164-DE165-DE166-DE167-DE168)</f>
        <v>#VALUE!</v>
      </c>
      <c r="DF169" s="177">
        <f t="shared" si="16"/>
        <v>0</v>
      </c>
      <c r="DG169" s="179" t="e">
        <f t="shared" si="10"/>
        <v>#VALUE!</v>
      </c>
      <c r="DH169" s="179">
        <f t="shared" si="11"/>
        <v>1</v>
      </c>
      <c r="DI169" s="181" t="e">
        <f>IF(DH169=0,0,SUM(DG170:DG$254))</f>
        <v>#VALUE!</v>
      </c>
      <c r="DJ169" s="177">
        <f t="shared" si="17"/>
        <v>0</v>
      </c>
      <c r="DK169" s="179" t="e">
        <f>IF(DG169&gt;0,0,IF(DL151-DK154-DK155-DK156-DK157-DK158-DK159-DK160-DK161-DK162-DK163-DK164-DK165-DK166-DK167-DK168&gt;DL152,DL152,DL151-DK154-DK155-DK156-DK157-DK158-DK159-DK160-DK161-DK162-DK163-DK164-DK165-DK166-DK167-DK168))</f>
        <v>#VALUE!</v>
      </c>
      <c r="DL169" s="181" t="e">
        <f>IF(DK169=0,0,SUM(DK170:$DK$254))</f>
        <v>#VALUE!</v>
      </c>
      <c r="DM169" s="181" t="e">
        <f t="shared" si="28"/>
        <v>#VALUE!</v>
      </c>
      <c r="DO169" s="178">
        <f t="shared" ref="DO169:DO232" si="37">SUM(DO168+1)</f>
        <v>15</v>
      </c>
      <c r="DP169" s="180" t="e">
        <f>IF(DS151-DP154-DP155-DP156-DP157-DP158-DP159-DP160-DP161-DP162-DP163-DP164-DP165-DP166-DP167-DP168&gt;DS152,DS152,DS151-DP154-DP155-DP156-DP157-DP158-DP159-DP160-DP161-DP162-DP163-DP164-DP165-DP166-DP167-DP168)</f>
        <v>#VALUE!</v>
      </c>
      <c r="DQ169" s="177">
        <f t="shared" si="18"/>
        <v>0</v>
      </c>
      <c r="DR169" s="179" t="e">
        <f t="shared" si="31"/>
        <v>#VALUE!</v>
      </c>
      <c r="DS169" s="179">
        <f t="shared" si="2"/>
        <v>1</v>
      </c>
      <c r="DT169" s="181" t="e">
        <f>IF(DS169=0,0,SUM(DR170:DR$254))</f>
        <v>#VALUE!</v>
      </c>
      <c r="DU169" s="177">
        <f t="shared" si="19"/>
        <v>0</v>
      </c>
      <c r="DV169" s="179" t="e">
        <f>IF(DR169&gt;0,0,IF(DW151-DV154-DV155-DV156-DV157-DV158-DV159-DV160-DV161-DV162-DV163-DV164-DV165-DV166-DV167-DV168&gt;DW152,DW152,DW151-DV154-DV155-DV156-DV157-DV158-DV159-DV160-DV161-DV162-DV163-DV164-DV165-DV166-DV167-DV168))</f>
        <v>#VALUE!</v>
      </c>
      <c r="DW169" s="181" t="e">
        <f>IF(DV169=0,0,SUM(DV170:$DV$254))</f>
        <v>#VALUE!</v>
      </c>
      <c r="DX169" s="181" t="e">
        <f t="shared" si="30"/>
        <v>#VALUE!</v>
      </c>
    </row>
    <row r="170" spans="72:128" ht="16.5" customHeight="1" x14ac:dyDescent="0.15">
      <c r="BT170" s="23">
        <v>48</v>
      </c>
      <c r="BU170" s="24">
        <v>2.1000000000000001E-2</v>
      </c>
      <c r="BV170" s="24">
        <v>2.1000000000000001E-2</v>
      </c>
      <c r="BW170" s="70"/>
      <c r="BX170" s="32">
        <f t="shared" si="32"/>
        <v>16</v>
      </c>
      <c r="BY170" s="161" t="e">
        <f>IF(CB151-BY154-BY155-BY156-BY157-BY158-BY159-BY160-BY161-BY162-BY163-BY164-BY165-BY166-BY167-BY168-BY169&gt;CB152,CB152,CB151-BY154-BY155-BY156-BY157-BY158-BY159-BY160-BY161-BY162-BY163-BY164-BY165-BY166-BY167-BY168-BY169)</f>
        <v>#VALUE!</v>
      </c>
      <c r="BZ170" s="30">
        <f t="shared" si="12"/>
        <v>0</v>
      </c>
      <c r="CA170" s="160" t="e">
        <f t="shared" si="3"/>
        <v>#VALUE!</v>
      </c>
      <c r="CB170" s="160">
        <f t="shared" si="4"/>
        <v>1</v>
      </c>
      <c r="CC170" s="160" t="e">
        <f>IF(CB170=0,0,SUM(CA171:$CA$254))</f>
        <v>#VALUE!</v>
      </c>
      <c r="CD170" s="20"/>
      <c r="CE170" s="32">
        <f t="shared" si="33"/>
        <v>16</v>
      </c>
      <c r="CF170" s="161" t="e">
        <f>IF(CI151-CF154-CF155-CF156-CF157-CF158-CF159-CF160-CF161-CF162-CF163-CF164-CF165-CF166-CF167-CF168-CF169&gt;CI152,CI152,CI151-CF154-CF155-CF156-CF157-CF158-CF159-CF160-CF161-CF162-CF163-CF164-CF165-CF166-CF167-CF168-CF169)</f>
        <v>#VALUE!</v>
      </c>
      <c r="CG170" s="30">
        <f t="shared" si="13"/>
        <v>0</v>
      </c>
      <c r="CH170" s="160" t="e">
        <f t="shared" si="5"/>
        <v>#VALUE!</v>
      </c>
      <c r="CI170" s="160">
        <f t="shared" si="6"/>
        <v>1</v>
      </c>
      <c r="CJ170" s="160" t="e">
        <f>IF(CI170=0,0,SUM(CH171:$CH$254))</f>
        <v>#VALUE!</v>
      </c>
      <c r="CK170" s="20"/>
      <c r="CL170" s="32">
        <f t="shared" si="34"/>
        <v>16</v>
      </c>
      <c r="CM170" s="161" t="e">
        <f>IF(CP151-CM154-CM155-CM156-CM157-CM158-CM159-CM160-CM161-CM162-CM163-CM164-CM165-CM166-CM167-CM168-CM169&gt;CP152,CP152,CP151-CM154-CM155-CM156-CM157-CM158-CM159-CM160-CM161-CM162-CM163-CM164-CM165-CM166-CM167-CM168-CM169)</f>
        <v>#VALUE!</v>
      </c>
      <c r="CN170" s="30">
        <f t="shared" si="14"/>
        <v>0</v>
      </c>
      <c r="CO170" s="160" t="e">
        <f t="shared" si="7"/>
        <v>#VALUE!</v>
      </c>
      <c r="CP170" s="160">
        <f t="shared" si="23"/>
        <v>1</v>
      </c>
      <c r="CQ170" s="160" t="e">
        <f>IF(CP170=0,0,SUM(CO171:$CO$254))</f>
        <v>#VALUE!</v>
      </c>
      <c r="CR170" s="166"/>
      <c r="CS170" s="32">
        <f t="shared" si="35"/>
        <v>16</v>
      </c>
      <c r="CT170" s="180" t="e">
        <f>IF(CW151-CT154-CT155-CT156-CT157-CT158-CT159-CT160-CT161-CT162-CT163-CT164-CT165-CT166-CT167-CT168-CT169&gt;CW152,CW152,CW151-CT154-CT155-CT156-CT157-CT158-CT159-CT160-CT161-CT162-CT163-CT164-CT165-CT166-CT167-CT168-CT169)</f>
        <v>#VALUE!</v>
      </c>
      <c r="CU170" s="177">
        <f t="shared" si="15"/>
        <v>0</v>
      </c>
      <c r="CV170" s="179" t="e">
        <f t="shared" si="8"/>
        <v>#VALUE!</v>
      </c>
      <c r="CW170" s="179">
        <f t="shared" si="9"/>
        <v>1</v>
      </c>
      <c r="CX170" s="181" t="e">
        <f>IF(CW170=0,0,SUM(CV171:CV$254))</f>
        <v>#VALUE!</v>
      </c>
      <c r="CY170" s="177">
        <f t="shared" si="25"/>
        <v>0</v>
      </c>
      <c r="CZ170" s="179" t="e">
        <f>IF(CV170&gt;0,0,IF(DA151-CZ154-CZ155-CZ156-CZ157-CZ158-CZ159-CZ160-CZ161-CZ162-CZ163-CZ164-CZ165-CZ166-CZ167-CZ168-CZ169&gt;DA152,DA152,DA151-CZ154-CZ155-CZ156-CZ157-CZ158-CZ159-CZ160-CZ161-CZ162-CZ163-CZ164-CZ165-CZ166-CZ167-CZ168-CZ169))</f>
        <v>#VALUE!</v>
      </c>
      <c r="DA170" s="181" t="e">
        <f>IF(CZ170=0,0,SUM(CZ171:$CZ$254))</f>
        <v>#VALUE!</v>
      </c>
      <c r="DB170" s="181" t="e">
        <f t="shared" si="26"/>
        <v>#VALUE!</v>
      </c>
      <c r="DC170" s="166"/>
      <c r="DD170" s="178">
        <f t="shared" si="36"/>
        <v>16</v>
      </c>
      <c r="DE170" s="180" t="e">
        <f>IF(DH151-DE154-DE155-DE156-DE157-DE158-DE159-DE160-DE161-DE162-DE163-DE164-DE165-DE166-DE167-DE168-DE169&gt;DH152,DH152,DH151-DE154-DE155-DE156-DE157-DE158-DE159-DE160-DE161-DE162-DE163-DE164-DE165-DE166-DE167-DE168-DE169)</f>
        <v>#VALUE!</v>
      </c>
      <c r="DF170" s="177">
        <f t="shared" si="16"/>
        <v>0</v>
      </c>
      <c r="DG170" s="179" t="e">
        <f t="shared" si="10"/>
        <v>#VALUE!</v>
      </c>
      <c r="DH170" s="179">
        <f t="shared" si="11"/>
        <v>1</v>
      </c>
      <c r="DI170" s="181" t="e">
        <f>IF(DH170=0,0,SUM(DG171:DG$254))</f>
        <v>#VALUE!</v>
      </c>
      <c r="DJ170" s="177">
        <f t="shared" si="17"/>
        <v>0</v>
      </c>
      <c r="DK170" s="179" t="e">
        <f>IF(DG170&gt;0,0,IF(DL151-DK154-DK155-DK156-DK157-DK158-DK159-DK160-DK161-DK162-DK163-DK164-DK165-DK166-DK167-DK168-DK169&gt;DL152,DL152,DL151-DK154-DK155-DK156-DK157-DK158-DK159-DK160-DK161-DK162-DK163-DK164-DK165-DK166-DK167-DK168-DK169))</f>
        <v>#VALUE!</v>
      </c>
      <c r="DL170" s="181" t="e">
        <f>IF(DK170=0,0,SUM(DK171:$DK$254))</f>
        <v>#VALUE!</v>
      </c>
      <c r="DM170" s="181" t="e">
        <f t="shared" si="28"/>
        <v>#VALUE!</v>
      </c>
      <c r="DO170" s="178">
        <f t="shared" si="37"/>
        <v>16</v>
      </c>
      <c r="DP170" s="180" t="e">
        <f>IF(DS151-DP154-DP155-DP156-DP157-DP158-DP159-DP160-DP161-DP162-DP163-DP164-DP165-DP166-DP167-DP168-DP169&gt;DS152,DS152,DS151-DP154-DP155-DP156-DP157-DP158-DP159-DP160-DP161-DP162-DP163-DP164-DP165-DP166-DP167-DP168-DP169)</f>
        <v>#VALUE!</v>
      </c>
      <c r="DQ170" s="177">
        <f t="shared" si="18"/>
        <v>0</v>
      </c>
      <c r="DR170" s="179" t="e">
        <f t="shared" si="31"/>
        <v>#VALUE!</v>
      </c>
      <c r="DS170" s="179">
        <f t="shared" si="2"/>
        <v>1</v>
      </c>
      <c r="DT170" s="181" t="e">
        <f>IF(DS170=0,0,SUM(DR171:DR$254))</f>
        <v>#VALUE!</v>
      </c>
      <c r="DU170" s="177">
        <f t="shared" si="19"/>
        <v>0</v>
      </c>
      <c r="DV170" s="179" t="e">
        <f>IF(DR170&gt;0,0,IF(DW151-DV154-DV155-DV156-DV157-DV158-DV159-DV160-DV161-DV162-DV163-DV164-DV165-DV166-DV167-DV168-DV169&gt;DW152,DW152,DW151-DV154-DV155-DV156-DV157-DV158-DV159-DV160-DV161-DV162-DV163-DV164-DV165-DV166-DV167-DV168-DV169))</f>
        <v>#VALUE!</v>
      </c>
      <c r="DW170" s="181" t="e">
        <f>IF(DV170=0,0,SUM(DV171:$DV$254))</f>
        <v>#VALUE!</v>
      </c>
      <c r="DX170" s="181" t="e">
        <f t="shared" si="30"/>
        <v>#VALUE!</v>
      </c>
    </row>
    <row r="171" spans="72:128" ht="16.5" customHeight="1" x14ac:dyDescent="0.15">
      <c r="BT171" s="23">
        <v>49</v>
      </c>
      <c r="BU171" s="24">
        <v>2.1000000000000001E-2</v>
      </c>
      <c r="BV171" s="24">
        <v>2.1000000000000001E-2</v>
      </c>
      <c r="BW171" s="70"/>
      <c r="BX171" s="32">
        <f t="shared" si="32"/>
        <v>17</v>
      </c>
      <c r="BY171" s="161" t="e">
        <f>IF(CB151-BY154-BY155-BY156-BY157-BY158-BY159-BY160-BY161-BY162-BY163-BY164-BY165-BY166-BY167-BY168-BY169-BY170&gt;CB152,CB152,CB151-BY154-BY155-BY156-BY157-BY158-BY159-BY160-BY161-BY162-BY163-BY164-BY165-BY166-BY167-BY168-BY169-BY170)</f>
        <v>#VALUE!</v>
      </c>
      <c r="BZ171" s="30">
        <f t="shared" si="12"/>
        <v>0</v>
      </c>
      <c r="CA171" s="160" t="e">
        <f t="shared" si="3"/>
        <v>#VALUE!</v>
      </c>
      <c r="CB171" s="160">
        <f t="shared" si="4"/>
        <v>1</v>
      </c>
      <c r="CC171" s="160" t="e">
        <f>IF(CB171=0,0,SUM(CA172:$CA$254))</f>
        <v>#VALUE!</v>
      </c>
      <c r="CD171" s="20"/>
      <c r="CE171" s="32">
        <f t="shared" si="33"/>
        <v>17</v>
      </c>
      <c r="CF171" s="161" t="e">
        <f>IF(CI151-CF154-CF155-CF156-CF157-CF158-CF159-CF160-CF161-CF162-CF163-CF164-CF165-CF166-CF167-CF168-CF169-CF170&gt;CI152,CI152,CI151-CF154-CF155-CF156-CF157-CF158-CF159-CF160-CF161-CF162-CF163-CF164-CF165-CF166-CF167-CF168-CF169-CF170)</f>
        <v>#VALUE!</v>
      </c>
      <c r="CG171" s="30">
        <f t="shared" si="13"/>
        <v>0</v>
      </c>
      <c r="CH171" s="160" t="e">
        <f t="shared" si="5"/>
        <v>#VALUE!</v>
      </c>
      <c r="CI171" s="160">
        <f t="shared" si="6"/>
        <v>1</v>
      </c>
      <c r="CJ171" s="160" t="e">
        <f>IF(CI171=0,0,SUM(CH172:$CH$254))</f>
        <v>#VALUE!</v>
      </c>
      <c r="CK171" s="20"/>
      <c r="CL171" s="32">
        <f t="shared" si="34"/>
        <v>17</v>
      </c>
      <c r="CM171" s="161" t="e">
        <f>IF(CP151-CM154-CM155-CM156-CM157-CM158-CM159-CM160-CM161-CM162-CM163-CM164-CM165-CM166-CM167-CM168-CM169-CM170&gt;CP152,CP152,CP151-CM154-CM155-CM156-CM157-CM158-CM159-CM160-CM161-CM162-CM163-CM164-CM165-CM166-CM167-CM168-CM169-CM170)</f>
        <v>#VALUE!</v>
      </c>
      <c r="CN171" s="30">
        <f t="shared" si="14"/>
        <v>0</v>
      </c>
      <c r="CO171" s="160" t="e">
        <f t="shared" si="7"/>
        <v>#VALUE!</v>
      </c>
      <c r="CP171" s="160">
        <f t="shared" si="23"/>
        <v>1</v>
      </c>
      <c r="CQ171" s="160" t="e">
        <f>IF(CP171=0,0,SUM(CO172:$CO$254))</f>
        <v>#VALUE!</v>
      </c>
      <c r="CR171" s="166"/>
      <c r="CS171" s="32">
        <f t="shared" si="35"/>
        <v>17</v>
      </c>
      <c r="CT171" s="180" t="e">
        <f>IF(CW151-CT154-CT155-CT156-CT157-CT158-CT159-CT160-CT161-CT162-CT163-CT164-CT165-CT166-CT167-CT168-CT169-CT170&gt;CW152,CW152,CW151-CT154-CT155-CT156-CT157-CT158-CT159-CT160-CT161-CT162-CT163-CT164-CT165-CT166-CT167-CT168-CT169-CT170)</f>
        <v>#VALUE!</v>
      </c>
      <c r="CU171" s="177">
        <f t="shared" si="15"/>
        <v>0</v>
      </c>
      <c r="CV171" s="179" t="e">
        <f t="shared" si="8"/>
        <v>#VALUE!</v>
      </c>
      <c r="CW171" s="179">
        <f t="shared" si="9"/>
        <v>1</v>
      </c>
      <c r="CX171" s="181" t="e">
        <f>IF(CW171=0,0,SUM(CV172:CV$254))</f>
        <v>#VALUE!</v>
      </c>
      <c r="CY171" s="177">
        <f t="shared" si="25"/>
        <v>0</v>
      </c>
      <c r="CZ171" s="179" t="e">
        <f>IF(CV171&gt;0,0,IF(DA151-CZ154-CZ155-CZ156-CZ157-CZ158-CZ159-CZ160-CZ161-CZ162-CZ163-CZ164-CZ165-CZ166-CZ167-CZ168-CZ169-CZ170&gt;DA152,DA152,DA151-CZ154-CZ155-CZ156-CZ157-CZ158-CZ159-CZ160-CZ161-CZ162-CZ163-CZ164-CZ165-CZ166-CZ167-CZ168-CZ169-CZ170))</f>
        <v>#VALUE!</v>
      </c>
      <c r="DA171" s="181" t="e">
        <f>IF(CZ171=0,0,SUM(CZ172:$CZ$254))</f>
        <v>#VALUE!</v>
      </c>
      <c r="DB171" s="181" t="e">
        <f t="shared" si="26"/>
        <v>#VALUE!</v>
      </c>
      <c r="DC171" s="166"/>
      <c r="DD171" s="178">
        <f t="shared" si="36"/>
        <v>17</v>
      </c>
      <c r="DE171" s="180" t="e">
        <f>IF(DH151-DE154-DE155-DE156-DE157-DE158-DE159-DE160-DE161-DE162-DE163-DE164-DE165-DE166-DE167-DE168-DE169-DE170&gt;DH152,DH152,DH151-DE154-DE155-DE156-DE157-DE158-DE159-DE160-DE161-DE162-DE163-DE164-DE165-DE166-DE167-DE168-DE169-DE170)</f>
        <v>#VALUE!</v>
      </c>
      <c r="DF171" s="177">
        <f t="shared" si="16"/>
        <v>0</v>
      </c>
      <c r="DG171" s="179" t="e">
        <f t="shared" si="10"/>
        <v>#VALUE!</v>
      </c>
      <c r="DH171" s="179">
        <f t="shared" si="11"/>
        <v>1</v>
      </c>
      <c r="DI171" s="181" t="e">
        <f>IF(DH171=0,0,SUM(DG172:DG$254))</f>
        <v>#VALUE!</v>
      </c>
      <c r="DJ171" s="177">
        <f t="shared" si="17"/>
        <v>0</v>
      </c>
      <c r="DK171" s="179" t="e">
        <f>IF(DG171&gt;0,0,IF(DL151-DK154-DK155-DK156-DK157-DK158-DK159-DK160-DK161-DK162-DK163-DK164-DK165-DK166-DK167-DK168-DK169-DK170&gt;DL152,DL152,DL151-DK154-DK155-DK156-DK157-DK158-DK159-DK160-DK161-DK162-DK163-DK164-DK165-DK166-DK167-DK168-DK169-DK170))</f>
        <v>#VALUE!</v>
      </c>
      <c r="DL171" s="181" t="e">
        <f>IF(DK171=0,0,SUM(DK172:$DK$254))</f>
        <v>#VALUE!</v>
      </c>
      <c r="DM171" s="181" t="e">
        <f t="shared" si="28"/>
        <v>#VALUE!</v>
      </c>
      <c r="DO171" s="178">
        <f t="shared" si="37"/>
        <v>17</v>
      </c>
      <c r="DP171" s="180" t="e">
        <f>IF(DS151-DP154-DP155-DP156-DP157-DP158-DP159-DP160-DP161-DP162-DP163-DP164-DP165-DP166-DP167-DP168-DP169-DP170&gt;DS152,DS152,DS151-DP154-DP155-DP156-DP157-DP158-DP159-DP160-DP161-DP162-DP163-DP164-DP165-DP166-DP167-DP168-DP169-DP170)</f>
        <v>#VALUE!</v>
      </c>
      <c r="DQ171" s="177">
        <f t="shared" si="18"/>
        <v>0</v>
      </c>
      <c r="DR171" s="179" t="e">
        <f t="shared" si="31"/>
        <v>#VALUE!</v>
      </c>
      <c r="DS171" s="179">
        <f t="shared" si="2"/>
        <v>1</v>
      </c>
      <c r="DT171" s="181" t="e">
        <f>IF(DS171=0,0,SUM(DR172:DR$254))</f>
        <v>#VALUE!</v>
      </c>
      <c r="DU171" s="177">
        <f t="shared" si="19"/>
        <v>0</v>
      </c>
      <c r="DV171" s="179" t="e">
        <f>IF(DR171&gt;0,0,IF(DW151-DV154-DV155-DV156-DV157-DV158-DV159-DV160-DV161-DV162-DV163-DV164-DV165-DV166-DV167-DV168-DV169-DV170&gt;DW152,DW152,DW151-DV154-DV155-DV156-DV157-DV158-DV159-DV160-DV161-DV162-DV163-DV164-DV165-DV166-DV167-DV168-DV169-DV170))</f>
        <v>#VALUE!</v>
      </c>
      <c r="DW171" s="181" t="e">
        <f>IF(DV171=0,0,SUM(DV172:$DV$254))</f>
        <v>#VALUE!</v>
      </c>
      <c r="DX171" s="181" t="e">
        <f t="shared" si="30"/>
        <v>#VALUE!</v>
      </c>
    </row>
    <row r="172" spans="72:128" ht="16.5" customHeight="1" x14ac:dyDescent="0.15">
      <c r="BT172" s="23">
        <v>50</v>
      </c>
      <c r="BU172" s="24">
        <v>0.02</v>
      </c>
      <c r="BV172" s="24">
        <v>0.02</v>
      </c>
      <c r="BW172" s="70"/>
      <c r="BX172" s="32">
        <f t="shared" si="32"/>
        <v>18</v>
      </c>
      <c r="BY172" s="161" t="e">
        <f>IF(CB151-BY154-BY155-BY156-BY157-BY158-BY159-BY160-BY161-BY162-BY163-BY164-BY165-BY166-BY167-BY168-BY169-BY170-BY171&gt;CB152,CB152,CB151-BY154-BY155-BY156-BY157-BY158-BY159-BY160-BY161-BY162-BY163-BY164-BY165-BY166-BY167-BY168-BY169-BY170-BY171)</f>
        <v>#VALUE!</v>
      </c>
      <c r="BZ172" s="30">
        <f t="shared" si="12"/>
        <v>0</v>
      </c>
      <c r="CA172" s="160" t="e">
        <f t="shared" si="3"/>
        <v>#VALUE!</v>
      </c>
      <c r="CB172" s="160">
        <f t="shared" si="4"/>
        <v>1</v>
      </c>
      <c r="CC172" s="160" t="e">
        <f>IF(CB172=0,0,SUM(CA173:$CA$254))</f>
        <v>#VALUE!</v>
      </c>
      <c r="CD172" s="20"/>
      <c r="CE172" s="32">
        <f t="shared" si="33"/>
        <v>18</v>
      </c>
      <c r="CF172" s="161" t="e">
        <f>IF(CI151-CF154-CF155-CF156-CF157-CF158-CF159-CF160-CF161-CF162-CF163-CF164-CF165-CF166-CF167-CF168-CF169-CF170-CF171&gt;CI152,CI152,CI151-CF154-CF155-CF156-CF157-CF158-CF159-CF160-CF161-CF162-CF163-CF164-CF165-CF166-CF167-CF168-CF169-CF170-CF171)</f>
        <v>#VALUE!</v>
      </c>
      <c r="CG172" s="30">
        <f t="shared" si="13"/>
        <v>0</v>
      </c>
      <c r="CH172" s="160" t="e">
        <f t="shared" si="5"/>
        <v>#VALUE!</v>
      </c>
      <c r="CI172" s="160">
        <f t="shared" si="6"/>
        <v>1</v>
      </c>
      <c r="CJ172" s="160" t="e">
        <f>IF(CI172=0,0,SUM(CH173:$CH$254))</f>
        <v>#VALUE!</v>
      </c>
      <c r="CK172" s="20"/>
      <c r="CL172" s="32">
        <f t="shared" si="34"/>
        <v>18</v>
      </c>
      <c r="CM172" s="161" t="e">
        <f>IF(CP151-CM154-CM155-CM156-CM157-CM158-CM159-CM160-CM161-CM162-CM163-CM164-CM165-CM166-CM167-CM168-CM169-CM170-CM171&gt;CP152,CP152,CP151-CM154-CM155-CM156-CM157-CM158-CM159-CM160-CM161-CM162-CM163-CM164-CM165-CM166-CM167-CM168-CM169-CM170-CM171)</f>
        <v>#VALUE!</v>
      </c>
      <c r="CN172" s="30">
        <f t="shared" si="14"/>
        <v>0</v>
      </c>
      <c r="CO172" s="160" t="e">
        <f t="shared" si="7"/>
        <v>#VALUE!</v>
      </c>
      <c r="CP172" s="160">
        <f t="shared" si="23"/>
        <v>1</v>
      </c>
      <c r="CQ172" s="160" t="e">
        <f>IF(CP172=0,0,SUM(CO173:$CO$254))</f>
        <v>#VALUE!</v>
      </c>
      <c r="CR172" s="166"/>
      <c r="CS172" s="32">
        <f t="shared" si="35"/>
        <v>18</v>
      </c>
      <c r="CT172" s="180" t="e">
        <f>IF(CW151-CT154-CT155-CT156-CT157-CT158-CT159-CT160-CT161-CT162-CT163-CT164-CT165-CT166-CT167-CT168-CT169-CT170-CT171&gt;CW152,CW152,CW151-CT154-CT155-CT156-CT157-CT158-CT159-CT160-CT161-CT162-CT163-CT164-CT165-CT166-CT167-CT168-CT169-CT170-CT171)</f>
        <v>#VALUE!</v>
      </c>
      <c r="CU172" s="177">
        <f t="shared" si="15"/>
        <v>0</v>
      </c>
      <c r="CV172" s="179" t="e">
        <f t="shared" si="8"/>
        <v>#VALUE!</v>
      </c>
      <c r="CW172" s="179">
        <f t="shared" si="9"/>
        <v>1</v>
      </c>
      <c r="CX172" s="181" t="e">
        <f>IF(CW172=0,0,SUM(CV173:CV$254))</f>
        <v>#VALUE!</v>
      </c>
      <c r="CY172" s="177">
        <f t="shared" si="25"/>
        <v>0</v>
      </c>
      <c r="CZ172" s="179" t="e">
        <f>IF(CV172&gt;0,0,IF(DA151-CZ154-CZ155-CZ156-CZ157-CZ158-CZ159-CZ160-CZ161-CZ162-CZ163-CZ164-CZ165-CZ166-CZ167-CZ168-CZ169-CZ170-CZ171&gt;DA152,DA152,DA151-CZ154-CZ155-CZ156-CZ157-CZ158-CZ159-CZ160-CZ161-CZ162-CZ163-CZ164-CZ165-CZ166-CZ167-CZ168-CZ169-CZ170-CZ171))</f>
        <v>#VALUE!</v>
      </c>
      <c r="DA172" s="181" t="e">
        <f>IF(CZ172=0,0,SUM(CZ173:$CZ$254))</f>
        <v>#VALUE!</v>
      </c>
      <c r="DB172" s="181" t="e">
        <f t="shared" si="26"/>
        <v>#VALUE!</v>
      </c>
      <c r="DC172" s="166"/>
      <c r="DD172" s="178">
        <f t="shared" si="36"/>
        <v>18</v>
      </c>
      <c r="DE172" s="180" t="e">
        <f>IF(DH151-DE154-DE155-DE156-DE157-DE158-DE159-DE160-DE161-DE162-DE163-DE164-DE165-DE166-DE167-DE168-DE169-DE170-DE171&gt;DH152,DH152,DH151-DE154-DE155-DE156-DE157-DE158-DE159-DE160-DE161-DE162-DE163-DE164-DE165-DE166-DE167-DE168-DE169-DE170-DE171)</f>
        <v>#VALUE!</v>
      </c>
      <c r="DF172" s="177">
        <f t="shared" si="16"/>
        <v>0</v>
      </c>
      <c r="DG172" s="179" t="e">
        <f t="shared" si="10"/>
        <v>#VALUE!</v>
      </c>
      <c r="DH172" s="179">
        <f t="shared" si="11"/>
        <v>1</v>
      </c>
      <c r="DI172" s="181" t="e">
        <f>IF(DH172=0,0,SUM(DG173:DG$254))</f>
        <v>#VALUE!</v>
      </c>
      <c r="DJ172" s="177">
        <f t="shared" si="17"/>
        <v>0</v>
      </c>
      <c r="DK172" s="179" t="e">
        <f>IF(DG172&gt;0,0,IF(DL151-DK154-DK155-DK156-DK157-DK158-DK159-DK160-DK161-DK162-DK163-DK164-DK165-DK166-DK167-DK168-DK169-DK170-DK171&gt;DL152,DL152,DL151-DK154-DK155-DK156-DK157-DK158-DK159-DK160-DK161-DK162-DK163-DK164-DK165-DK166-DK167-DK168-DK169-DK170-DK171))</f>
        <v>#VALUE!</v>
      </c>
      <c r="DL172" s="181" t="e">
        <f>IF(DK172=0,0,SUM(DK173:$DK$254))</f>
        <v>#VALUE!</v>
      </c>
      <c r="DM172" s="181" t="e">
        <f t="shared" si="28"/>
        <v>#VALUE!</v>
      </c>
      <c r="DO172" s="178">
        <f t="shared" si="37"/>
        <v>18</v>
      </c>
      <c r="DP172" s="180" t="e">
        <f>IF(DS151-DP154-DP155-DP156-DP157-DP158-DP159-DP160-DP161-DP162-DP163-DP164-DP165-DP166-DP167-DP168-DP169-DP170-DP171&gt;DS152,DS152,DS151-DP154-DP155-DP156-DP157-DP158-DP159-DP160-DP161-DP162-DP163-DP164-DP165-DP166-DP167-DP168-DP169-DP170-DP171)</f>
        <v>#VALUE!</v>
      </c>
      <c r="DQ172" s="177">
        <f t="shared" si="18"/>
        <v>0</v>
      </c>
      <c r="DR172" s="179" t="e">
        <f t="shared" si="31"/>
        <v>#VALUE!</v>
      </c>
      <c r="DS172" s="179">
        <f t="shared" si="2"/>
        <v>1</v>
      </c>
      <c r="DT172" s="181" t="e">
        <f>IF(DS172=0,0,SUM(DR173:DR$254))</f>
        <v>#VALUE!</v>
      </c>
      <c r="DU172" s="177">
        <f t="shared" si="19"/>
        <v>0</v>
      </c>
      <c r="DV172" s="179" t="e">
        <f>IF(DR172&gt;0,0,IF(DW151-DV154-DV155-DV156-DV157-DV158-DV159-DV160-DV161-DV162-DV163-DV164-DV165-DV166-DV167-DV168-DV169-DV170-DV171&gt;DW152,DW152,DW151-DV154-DV155-DV156-DV157-DV158-DV159-DV160-DV161-DV162-DV163-DV164-DV165-DV166-DV167-DV168-DV169-DV170-DV171))</f>
        <v>#VALUE!</v>
      </c>
      <c r="DW172" s="181" t="e">
        <f>IF(DV172=0,0,SUM(DV173:$DV$254))</f>
        <v>#VALUE!</v>
      </c>
      <c r="DX172" s="181" t="e">
        <f t="shared" si="30"/>
        <v>#VALUE!</v>
      </c>
    </row>
    <row r="173" spans="72:128" ht="16.5" customHeight="1" x14ac:dyDescent="0.15">
      <c r="BT173" s="23">
        <v>51</v>
      </c>
      <c r="BU173" s="24">
        <v>0.02</v>
      </c>
      <c r="BV173" s="24">
        <v>0.02</v>
      </c>
      <c r="BW173" s="70"/>
      <c r="BX173" s="32">
        <f t="shared" si="32"/>
        <v>19</v>
      </c>
      <c r="BY173" s="161" t="e">
        <f>IF(CB151-BY154-BY155-BY156-BY157-BY158-BY159-BY160-BY161-BY162-BY163-BY164-BY165-BY166-BY167-BY168-BY169-BY170-BY171-BY172&gt;CB152,CB152,CB151-BY154-BY155-BY156-BY157-BY158-BY159-BY160-BY161-BY162-BY163-BY164-BY165-BY166-BY167-BY168-BY169-BY170-BY171-BY172)</f>
        <v>#VALUE!</v>
      </c>
      <c r="BZ173" s="30">
        <f t="shared" si="12"/>
        <v>0</v>
      </c>
      <c r="CA173" s="160" t="e">
        <f t="shared" si="3"/>
        <v>#VALUE!</v>
      </c>
      <c r="CB173" s="160">
        <f t="shared" si="4"/>
        <v>1</v>
      </c>
      <c r="CC173" s="160" t="e">
        <f>IF(CB173=0,0,SUM(CA174:$CA$254))</f>
        <v>#VALUE!</v>
      </c>
      <c r="CD173" s="20"/>
      <c r="CE173" s="32">
        <f t="shared" si="33"/>
        <v>19</v>
      </c>
      <c r="CF173" s="161" t="e">
        <f>IF(CI151-CF154-CF155-CF156-CF157-CF158-CF159-CF160-CF161-CF162-CF163-CF164-CF165-CF166-CF167-CF168-CF169-CF170-CF171-CF172&gt;CI152,CI152,CI151-CF154-CF155-CF156-CF157-CF158-CF159-CF160-CF161-CF162-CF163-CF164-CF165-CF166-CF167-CF168-CF169-CF170-CF171-CF172)</f>
        <v>#VALUE!</v>
      </c>
      <c r="CG173" s="30">
        <f t="shared" si="13"/>
        <v>0</v>
      </c>
      <c r="CH173" s="160" t="e">
        <f t="shared" si="5"/>
        <v>#VALUE!</v>
      </c>
      <c r="CI173" s="160">
        <f t="shared" si="6"/>
        <v>1</v>
      </c>
      <c r="CJ173" s="160" t="e">
        <f>IF(CI173=0,0,SUM(CH174:$CH$254))</f>
        <v>#VALUE!</v>
      </c>
      <c r="CK173" s="20"/>
      <c r="CL173" s="32">
        <f t="shared" si="34"/>
        <v>19</v>
      </c>
      <c r="CM173" s="161" t="e">
        <f>IF(CP151-CM154-CM155-CM156-CM157-CM158-CM159-CM160-CM161-CM162-CM163-CM164-CM165-CM166-CM167-CM168-CM169-CM170-CM171-CM172&gt;CP152,CP152,CP151-CM154-CM155-CM156-CM157-CM158-CM159-CM160-CM161-CM162-CM163-CM164-CM165-CM166-CM167-CM168-CM169-CM170-CM171-CM172)</f>
        <v>#VALUE!</v>
      </c>
      <c r="CN173" s="30">
        <f t="shared" si="14"/>
        <v>0</v>
      </c>
      <c r="CO173" s="160" t="e">
        <f t="shared" si="7"/>
        <v>#VALUE!</v>
      </c>
      <c r="CP173" s="160">
        <f t="shared" si="23"/>
        <v>1</v>
      </c>
      <c r="CQ173" s="160" t="e">
        <f>IF(CP173=0,0,SUM(CO174:$CO$254))</f>
        <v>#VALUE!</v>
      </c>
      <c r="CR173" s="166"/>
      <c r="CS173" s="32">
        <f t="shared" si="35"/>
        <v>19</v>
      </c>
      <c r="CT173" s="180" t="e">
        <f>IF(CW151-CT154-CT155-CT156-CT157-CT158-CT159-CT160-CT161-CT162-CT163-CT164-CT165-CT166-CT167-CT168-CT169-CT170-CT171-CT172&gt;CW152,CW152,CW151-CT154-CT155-CT156-CT157-CT158-CT159-CT160-CT161-CT162-CT163-CT164-CT165-CT166-CT167-CT168-CT169-CT170-CT171-CT172)</f>
        <v>#VALUE!</v>
      </c>
      <c r="CU173" s="177">
        <f t="shared" si="15"/>
        <v>0</v>
      </c>
      <c r="CV173" s="179" t="e">
        <f t="shared" si="8"/>
        <v>#VALUE!</v>
      </c>
      <c r="CW173" s="179">
        <f t="shared" si="9"/>
        <v>1</v>
      </c>
      <c r="CX173" s="181" t="e">
        <f>IF(CW173=0,0,SUM(CV174:CV$254))</f>
        <v>#VALUE!</v>
      </c>
      <c r="CY173" s="177">
        <f t="shared" si="25"/>
        <v>0</v>
      </c>
      <c r="CZ173" s="179" t="e">
        <f>IF(CV173&gt;0,0,IF(DA151-CZ154-CZ155-CZ156-CZ157-CZ158-CZ159-CZ160-CZ161-CZ162-CZ163-CZ164-CZ165-CZ166-CZ167-CZ168-CZ169-CZ170-CZ171-CZ172&gt;DA152,DA152,DA151-CZ154-CZ155-CZ156-CZ157-CZ158-CZ159-CZ160-CZ161-CZ162-CZ163-CZ164-CZ165-CZ166-CZ167-CZ168-CZ169-CZ170-CZ171-CZ172))</f>
        <v>#VALUE!</v>
      </c>
      <c r="DA173" s="181" t="e">
        <f>IF(CZ173=0,0,SUM(CZ174:$CZ$254))</f>
        <v>#VALUE!</v>
      </c>
      <c r="DB173" s="181" t="e">
        <f t="shared" si="26"/>
        <v>#VALUE!</v>
      </c>
      <c r="DC173" s="166"/>
      <c r="DD173" s="178">
        <f t="shared" si="36"/>
        <v>19</v>
      </c>
      <c r="DE173" s="180" t="e">
        <f>IF(DH151-DE154-DE155-DE156-DE157-DE158-DE159-DE160-DE161-DE162-DE163-DE164-DE165-DE166-DE167-DE168-DE169-DE170-DE171-DE172&gt;DH152,DH152,DH151-DE154-DE155-DE156-DE157-DE158-DE159-DE160-DE161-DE162-DE163-DE164-DE165-DE166-DE167-DE168-DE169-DE170-DE171-DE172)</f>
        <v>#VALUE!</v>
      </c>
      <c r="DF173" s="177">
        <f t="shared" si="16"/>
        <v>0</v>
      </c>
      <c r="DG173" s="179" t="e">
        <f t="shared" si="10"/>
        <v>#VALUE!</v>
      </c>
      <c r="DH173" s="179">
        <f t="shared" si="11"/>
        <v>1</v>
      </c>
      <c r="DI173" s="181" t="e">
        <f>IF(DH173=0,0,SUM(DG174:DG$254))</f>
        <v>#VALUE!</v>
      </c>
      <c r="DJ173" s="177">
        <f t="shared" si="17"/>
        <v>0</v>
      </c>
      <c r="DK173" s="179" t="e">
        <f>IF(DG173&gt;0,0,IF(DL151-DK154-DK155-DK156-DK157-DK158-DK159-DK160-DK161-DK162-DK163-DK164-DK165-DK166-DK167-DK168-DK169-DK170-DK171-DK172&gt;DL152,DL152,DL151-DK154-DK155-DK156-DK157-DK158-DK159-DK160-DK161-DK162-DK163-DK164-DK165-DK166-DK167-DK168-DK169-DK170-DK171-DK172))</f>
        <v>#VALUE!</v>
      </c>
      <c r="DL173" s="181" t="e">
        <f>IF(DK173=0,0,SUM(DK174:$DK$254))</f>
        <v>#VALUE!</v>
      </c>
      <c r="DM173" s="181" t="e">
        <f t="shared" si="28"/>
        <v>#VALUE!</v>
      </c>
      <c r="DO173" s="178">
        <f t="shared" si="37"/>
        <v>19</v>
      </c>
      <c r="DP173" s="180" t="e">
        <f>IF(DS151-DP154-DP155-DP156-DP157-DP158-DP159-DP160-DP161-DP162-DP163-DP164-DP165-DP166-DP167-DP168-DP169-DP170-DP171-DP172&gt;DS152,DS152,DS151-DP154-DP155-DP156-DP157-DP158-DP159-DP160-DP161-DP162-DP163-DP164-DP165-DP166-DP167-DP168-DP169-DP170-DP171-DP172)</f>
        <v>#VALUE!</v>
      </c>
      <c r="DQ173" s="177">
        <f t="shared" si="18"/>
        <v>0</v>
      </c>
      <c r="DR173" s="179" t="e">
        <f t="shared" si="31"/>
        <v>#VALUE!</v>
      </c>
      <c r="DS173" s="179">
        <f t="shared" si="2"/>
        <v>1</v>
      </c>
      <c r="DT173" s="181" t="e">
        <f>IF(DS173=0,0,SUM(DR174:DR$254))</f>
        <v>#VALUE!</v>
      </c>
      <c r="DU173" s="177">
        <f t="shared" si="19"/>
        <v>0</v>
      </c>
      <c r="DV173" s="179" t="e">
        <f>IF(DR173&gt;0,0,IF(DW151-DV154-DV155-DV156-DV157-DV158-DV159-DV160-DV161-DV162-DV163-DV164-DV165-DV166-DV167-DV168-DV169-DV170-DV171-DV172&gt;DW152,DW152,DW151-DV154-DV155-DV156-DV157-DV158-DV159-DV160-DV161-DV162-DV163-DV164-DV165-DV166-DV167-DV168-DV169-DV170-DV171-DV172))</f>
        <v>#VALUE!</v>
      </c>
      <c r="DW173" s="181" t="e">
        <f>IF(DV173=0,0,SUM(DV174:$DV$254))</f>
        <v>#VALUE!</v>
      </c>
      <c r="DX173" s="181" t="e">
        <f t="shared" si="30"/>
        <v>#VALUE!</v>
      </c>
    </row>
    <row r="174" spans="72:128" ht="16.5" customHeight="1" x14ac:dyDescent="0.15">
      <c r="BT174" s="23">
        <v>52</v>
      </c>
      <c r="BU174" s="24">
        <v>0.02</v>
      </c>
      <c r="BV174" s="24">
        <v>0.02</v>
      </c>
      <c r="BW174" s="70"/>
      <c r="BX174" s="32">
        <f t="shared" si="32"/>
        <v>20</v>
      </c>
      <c r="BY174" s="161" t="e">
        <f>IF(CB151-BY154-BY155-BY156-BY157-BY158-BY159-BY160-BY161-BY162-BY163-BY164-BY165-BY166-BY167-BY168-BY169-BY170-BY171-BY172-BY173&gt;CB152,CB152,CB151-BY154-BY155-BY156-BY157-BY158-BY159-BY160-BY161-BY162-BY163-BY164-BY165-BY166-BY167-BY168-BY169-BY170-BY171-BY172-BY173)</f>
        <v>#VALUE!</v>
      </c>
      <c r="BZ174" s="30">
        <f t="shared" si="12"/>
        <v>0</v>
      </c>
      <c r="CA174" s="160" t="e">
        <f t="shared" si="3"/>
        <v>#VALUE!</v>
      </c>
      <c r="CB174" s="160">
        <f t="shared" si="4"/>
        <v>1</v>
      </c>
      <c r="CC174" s="160" t="e">
        <f>IF(CB174=0,0,SUM(CA175:$CA$254))</f>
        <v>#VALUE!</v>
      </c>
      <c r="CD174" s="20"/>
      <c r="CE174" s="32">
        <f t="shared" si="33"/>
        <v>20</v>
      </c>
      <c r="CF174" s="161" t="e">
        <f>IF(CI151-CF154-CF155-CF156-CF157-CF158-CF159-CF160-CF161-CF162-CF163-CF164-CF165-CF166-CF167-CF168-CF169-CF170-CF171-CF172-CF173&gt;CI152,CI152,CI151-CF154-CF155-CF156-CF157-CF158-CF159-CF160-CF161-CF162-CF163-CF164-CF165-CF166-CF167-CF168-CF169-CF170-CF171-CF172-CF173)</f>
        <v>#VALUE!</v>
      </c>
      <c r="CG174" s="30">
        <f t="shared" si="13"/>
        <v>0</v>
      </c>
      <c r="CH174" s="160" t="e">
        <f t="shared" si="5"/>
        <v>#VALUE!</v>
      </c>
      <c r="CI174" s="160">
        <f t="shared" si="6"/>
        <v>1</v>
      </c>
      <c r="CJ174" s="160" t="e">
        <f>IF(CI174=0,0,SUM(CH175:$CH$254))</f>
        <v>#VALUE!</v>
      </c>
      <c r="CK174" s="20"/>
      <c r="CL174" s="32">
        <f t="shared" si="34"/>
        <v>20</v>
      </c>
      <c r="CM174" s="161" t="e">
        <f>IF(CP151-CM154-CM155-CM156-CM157-CM158-CM159-CM160-CM161-CM162-CM163-CM164-CM165-CM166-CM167-CM168-CM169-CM170-CM171-CM172-CM173&gt;CP152,CP152,CP151-CM154-CM155-CM156-CM157-CM158-CM159-CM160-CM161-CM162-CM163-CM164-CM165-CM166-CM167-CM168-CM169-CM170-CM171-CM172-CM173)</f>
        <v>#VALUE!</v>
      </c>
      <c r="CN174" s="30">
        <f t="shared" si="14"/>
        <v>0</v>
      </c>
      <c r="CO174" s="160" t="e">
        <f t="shared" si="7"/>
        <v>#VALUE!</v>
      </c>
      <c r="CP174" s="160">
        <f t="shared" si="23"/>
        <v>1</v>
      </c>
      <c r="CQ174" s="160" t="e">
        <f>IF(CP174=0,0,SUM(CO175:$CO$254))</f>
        <v>#VALUE!</v>
      </c>
      <c r="CR174" s="166"/>
      <c r="CS174" s="32">
        <f t="shared" si="35"/>
        <v>20</v>
      </c>
      <c r="CT174" s="180" t="e">
        <f>IF(CW151-CT154-CT155-CT156-CT157-CT158-CT159-CT160-CT161-CT162-CT163-CT164-CT165-CT166-CT167-CT168-CT169-CT170-CT171-CT172-CT173&gt;CW152,CW152,CW151-CT154-CT155-CT156-CT157-CT158-CT159-CT160-CT161-CT162-CT163-CT164-CT165-CT166-CT167-CT168-CT169-CT170-CT171-CT172-CT173)</f>
        <v>#VALUE!</v>
      </c>
      <c r="CU174" s="177">
        <f t="shared" si="15"/>
        <v>0</v>
      </c>
      <c r="CV174" s="179" t="e">
        <f t="shared" si="8"/>
        <v>#VALUE!</v>
      </c>
      <c r="CW174" s="179">
        <f t="shared" si="9"/>
        <v>1</v>
      </c>
      <c r="CX174" s="181" t="e">
        <f>IF(CW174=0,0,SUM(CV175:CV$254))</f>
        <v>#VALUE!</v>
      </c>
      <c r="CY174" s="177">
        <f t="shared" si="25"/>
        <v>0</v>
      </c>
      <c r="CZ174" s="179" t="e">
        <f>IF(CV174&gt;0,0,IF(DA151-CZ154-CZ155-CZ156-CZ157-CZ158-CZ159-CZ160-CZ161-CZ162-CZ163-CZ164-CZ165-CZ166-CZ167-CZ168-CZ169-CZ170-CZ171-CZ172-CZ173&gt;DA152,DA152,DA151-CZ154-CZ155-CZ156-CZ157-CZ158-CZ159-CZ160-CZ161-CZ162-CZ163-CZ164-CZ165-CZ166-CZ167-CZ168-CZ169-CZ170-CZ171-CZ172-CZ173))</f>
        <v>#VALUE!</v>
      </c>
      <c r="DA174" s="181" t="e">
        <f>IF(CZ174=0,0,SUM(CZ175:$CZ$254))</f>
        <v>#VALUE!</v>
      </c>
      <c r="DB174" s="181" t="e">
        <f t="shared" si="26"/>
        <v>#VALUE!</v>
      </c>
      <c r="DC174" s="166"/>
      <c r="DD174" s="178">
        <f t="shared" si="36"/>
        <v>20</v>
      </c>
      <c r="DE174" s="180" t="e">
        <f>IF(DH151-DE154-DE155-DE156-DE157-DE158-DE159-DE160-DE161-DE162-DE163-DE164-DE165-DE166-DE167-DE168-DE169-DE170-DE171-DE172-DE173&gt;DH152,DH152,DH151-DE154-DE155-DE156-DE157-DE158-DE159-DE160-DE161-DE162-DE163-DE164-DE165-DE166-DE167-DE168-DE169-DE170-DE171-DE172-DE173)</f>
        <v>#VALUE!</v>
      </c>
      <c r="DF174" s="177">
        <f t="shared" si="16"/>
        <v>0</v>
      </c>
      <c r="DG174" s="179" t="e">
        <f t="shared" si="10"/>
        <v>#VALUE!</v>
      </c>
      <c r="DH174" s="179">
        <f t="shared" si="11"/>
        <v>1</v>
      </c>
      <c r="DI174" s="181" t="e">
        <f>IF(DH174=0,0,SUM(DG175:DG$254))</f>
        <v>#VALUE!</v>
      </c>
      <c r="DJ174" s="177">
        <f t="shared" si="17"/>
        <v>0</v>
      </c>
      <c r="DK174" s="179" t="e">
        <f>IF(DG174&gt;0,0,IF(DL151-DK154-DK155-DK156-DK157-DK158-DK159-DK160-DK161-DK162-DK163-DK164-DK165-DK166-DK167-DK168-DK169-DK170-DK171-DK172-DK173&gt;DL152,DL152,DL151-DK154-DK155-DK156-DK157-DK158-DK159-DK160-DK161-DK162-DK163-DK164-DK165-DK166-DK167-DK168-DK169-DK170-DK171-DK172-DK173))</f>
        <v>#VALUE!</v>
      </c>
      <c r="DL174" s="181" t="e">
        <f>IF(DK174=0,0,SUM(DK175:$DK$254))</f>
        <v>#VALUE!</v>
      </c>
      <c r="DM174" s="181" t="e">
        <f t="shared" si="28"/>
        <v>#VALUE!</v>
      </c>
      <c r="DO174" s="178">
        <f t="shared" si="37"/>
        <v>20</v>
      </c>
      <c r="DP174" s="180" t="e">
        <f>IF(DS151-DP154-DP155-DP156-DP157-DP158-DP159-DP160-DP161-DP162-DP163-DP164-DP165-DP166-DP167-DP168-DP169-DP170-DP171-DP172-DP173&gt;DS152,DS152,DS151-DP154-DP155-DP156-DP157-DP158-DP159-DP160-DP161-DP162-DP163-DP164-DP165-DP166-DP167-DP168-DP169-DP170-DP171-DP172-DP173)</f>
        <v>#VALUE!</v>
      </c>
      <c r="DQ174" s="177">
        <f t="shared" si="18"/>
        <v>0</v>
      </c>
      <c r="DR174" s="179" t="e">
        <f t="shared" si="31"/>
        <v>#VALUE!</v>
      </c>
      <c r="DS174" s="179">
        <f t="shared" si="2"/>
        <v>1</v>
      </c>
      <c r="DT174" s="181" t="e">
        <f>IF(DS174=0,0,SUM(DR175:DR$254))</f>
        <v>#VALUE!</v>
      </c>
      <c r="DU174" s="177">
        <f t="shared" si="19"/>
        <v>0</v>
      </c>
      <c r="DV174" s="179" t="e">
        <f>IF(DR174&gt;0,0,IF(DW151-DV154-DV155-DV156-DV157-DV158-DV159-DV160-DV161-DV162-DV163-DV164-DV165-DV166-DV167-DV168-DV169-DV170-DV171-DV172-DV173&gt;DW152,DW152,DW151-DV154-DV155-DV156-DV157-DV158-DV159-DV160-DV161-DV162-DV163-DV164-DV165-DV166-DV167-DV168-DV169-DV170-DV171-DV172-DV173))</f>
        <v>#VALUE!</v>
      </c>
      <c r="DW174" s="181" t="e">
        <f>IF(DV174=0,0,SUM(DV175:$DV$254))</f>
        <v>#VALUE!</v>
      </c>
      <c r="DX174" s="181" t="e">
        <f t="shared" si="30"/>
        <v>#VALUE!</v>
      </c>
    </row>
    <row r="175" spans="72:128" ht="16.5" customHeight="1" x14ac:dyDescent="0.15">
      <c r="BT175" s="23">
        <v>53</v>
      </c>
      <c r="BU175" s="24">
        <v>1.9E-2</v>
      </c>
      <c r="BV175" s="24">
        <v>1.9E-2</v>
      </c>
      <c r="BW175" s="70"/>
      <c r="BX175" s="32">
        <f t="shared" si="32"/>
        <v>21</v>
      </c>
      <c r="BY175" s="161" t="e">
        <f>IF(CB151-BY154-BY155-BY156-BY157-BY158-BY159-BY160-BY161-BY162-BY163-BY164-BY165-BY166-BY167-BY168-BY169-BY170-BY171-BY172-BY173-BY174&gt;CB152,CB152,CB151-BY154-BY155-BY156-BY157-BY158-BY159-BY160-BY161-BY162-BY163-BY164-BY165-BY166-BY167-BY168-BY169-BY170-BY171-BY172-BY173-BY174)</f>
        <v>#VALUE!</v>
      </c>
      <c r="BZ175" s="30">
        <f t="shared" si="12"/>
        <v>0</v>
      </c>
      <c r="CA175" s="160" t="e">
        <f t="shared" si="3"/>
        <v>#VALUE!</v>
      </c>
      <c r="CB175" s="160">
        <f t="shared" si="4"/>
        <v>1</v>
      </c>
      <c r="CC175" s="160" t="e">
        <f>IF(CB175=0,0,SUM(CA176:$CA$254))</f>
        <v>#VALUE!</v>
      </c>
      <c r="CD175" s="20"/>
      <c r="CE175" s="32">
        <f t="shared" si="33"/>
        <v>21</v>
      </c>
      <c r="CF175" s="161" t="e">
        <f>IF(CI151-CF154-CF155-CF156-CF157-CF158-CF159-CF160-CF161-CF162-CF163-CF164-CF165-CF166-CF167-CF168-CF169-CF170-CF171-CF172-CF173-CF174&gt;CI152,CI152,CI151-CF154-CF155-CF156-CF157-CF158-CF159-CF160-CF161-CF162-CF163-CF164-CF165-CF166-CF167-CF168-CF169-CF170-CF171-CF172-CF173-CF174)</f>
        <v>#VALUE!</v>
      </c>
      <c r="CG175" s="30">
        <f t="shared" si="13"/>
        <v>0</v>
      </c>
      <c r="CH175" s="160" t="e">
        <f t="shared" si="5"/>
        <v>#VALUE!</v>
      </c>
      <c r="CI175" s="160">
        <f t="shared" si="6"/>
        <v>1</v>
      </c>
      <c r="CJ175" s="160" t="e">
        <f>IF(CI175=0,0,SUM(CH176:$CH$254))</f>
        <v>#VALUE!</v>
      </c>
      <c r="CK175" s="20"/>
      <c r="CL175" s="32">
        <f t="shared" si="34"/>
        <v>21</v>
      </c>
      <c r="CM175" s="161" t="e">
        <f>IF(CP151-CM154-CM155-CM156-CM157-CM158-CM159-CM160-CM161-CM162-CM163-CM164-CM165-CM166-CM167-CM168-CM169-CM170-CM171-CM172-CM173-CM174&gt;CP152,CP152,CP151-CM154-CM155-CM156-CM157-CM158-CM159-CM160-CM161-CM162-CM163-CM164-CM165-CM166-CM167-CM168-CM169-CM170-CM171-CM172-CM173-CM174)</f>
        <v>#VALUE!</v>
      </c>
      <c r="CN175" s="30">
        <f t="shared" si="14"/>
        <v>0</v>
      </c>
      <c r="CO175" s="160" t="e">
        <f t="shared" si="7"/>
        <v>#VALUE!</v>
      </c>
      <c r="CP175" s="160">
        <f t="shared" si="23"/>
        <v>1</v>
      </c>
      <c r="CQ175" s="160" t="e">
        <f>IF(CP175=0,0,SUM(CO176:$CO$254))</f>
        <v>#VALUE!</v>
      </c>
      <c r="CR175" s="166"/>
      <c r="CS175" s="32">
        <f t="shared" si="35"/>
        <v>21</v>
      </c>
      <c r="CT175" s="180" t="e">
        <f>IF(CW151-CT154-CT155-CT156-CT157-CT158-CT159-CT160-CT161-CT162-CT163-CT164-CT165-CT166-CT167-CT168-CT169-CT170-CT171-CT172-CT173-CT174&gt;CW152,CW152,CW151-CT154-CT155-CT156-CT157-CT158-CT159-CT160-CT161-CT162-CT163-CT164-CT165-CT166-CT167-CT168-CT169-CT170-CT171-CT172-CT173-CT174)</f>
        <v>#VALUE!</v>
      </c>
      <c r="CU175" s="177">
        <f t="shared" si="15"/>
        <v>0</v>
      </c>
      <c r="CV175" s="179" t="e">
        <f t="shared" si="8"/>
        <v>#VALUE!</v>
      </c>
      <c r="CW175" s="179">
        <f t="shared" si="9"/>
        <v>1</v>
      </c>
      <c r="CX175" s="181" t="e">
        <f>IF(CW175=0,0,SUM(CV176:CV$254))</f>
        <v>#VALUE!</v>
      </c>
      <c r="CY175" s="177">
        <f t="shared" si="25"/>
        <v>0</v>
      </c>
      <c r="CZ175" s="179" t="e">
        <f>IF(CV175&gt;0,0,IF(DA151-CZ154-CZ155-CZ156-CZ157-CZ158-CZ159-CZ160-CZ161-CZ162-CZ163-CZ164-CZ165-CZ166-CZ167-CZ168-CZ169-CZ170-CZ171-CZ172-CZ173-CZ174&gt;DA152,DA152,DA151-CZ154-CZ155-CZ156-CZ157-CZ158-CZ159-CZ160-CZ161-CZ162-CZ163-CZ164-CZ165-CZ166-CZ167-CZ168-CZ169-CZ170-CZ171-CZ172-CZ173-CZ174))</f>
        <v>#VALUE!</v>
      </c>
      <c r="DA175" s="181" t="e">
        <f>IF(CZ175=0,0,SUM(CZ176:$CZ$254))</f>
        <v>#VALUE!</v>
      </c>
      <c r="DB175" s="181" t="e">
        <f t="shared" si="26"/>
        <v>#VALUE!</v>
      </c>
      <c r="DC175" s="166"/>
      <c r="DD175" s="178">
        <f t="shared" si="36"/>
        <v>21</v>
      </c>
      <c r="DE175" s="180" t="e">
        <f>IF(DH151-DE154-DE155-DE156-DE157-DE158-DE159-DE160-DE161-DE162-DE163-DE164-DE165-DE166-DE167-DE168-DE169-DE170-DE171-DE172-DE173-DE174&gt;DH152,DH152,DH151-DE154-DE155-DE156-DE157-DE158-DE159-DE160-DE161-DE162-DE163-DE164-DE165-DE166-DE167-DE168-DE169-DE170-DE171-DE172-DE173-DE174)</f>
        <v>#VALUE!</v>
      </c>
      <c r="DF175" s="177">
        <f t="shared" si="16"/>
        <v>0</v>
      </c>
      <c r="DG175" s="179" t="e">
        <f t="shared" si="10"/>
        <v>#VALUE!</v>
      </c>
      <c r="DH175" s="179">
        <f t="shared" si="11"/>
        <v>1</v>
      </c>
      <c r="DI175" s="181" t="e">
        <f>IF(DH175=0,0,SUM(DG176:DG$254))</f>
        <v>#VALUE!</v>
      </c>
      <c r="DJ175" s="177">
        <f t="shared" si="17"/>
        <v>0</v>
      </c>
      <c r="DK175" s="179" t="e">
        <f>IF(DG175&gt;0,0,IF(DL151-DK154-DK155-DK156-DK157-DK158-DK159-DK160-DK161-DK162-DK163-DK164-DK165-DK166-DK167-DK168-DK169-DK170-DK171-DK172-DK173-DK174&gt;DL152,DL152,DL151-DK154-DK155-DK156-DK157-DK158-DK159-DK160-DK161-DK162-DK163-DK164-DK165-DK166-DK167-DK168-DK169-DK170-DK171-DK172-DK173-DK174))</f>
        <v>#VALUE!</v>
      </c>
      <c r="DL175" s="181" t="e">
        <f>IF(DK175=0,0,SUM(DK176:$DK$254))</f>
        <v>#VALUE!</v>
      </c>
      <c r="DM175" s="181" t="e">
        <f t="shared" si="28"/>
        <v>#VALUE!</v>
      </c>
      <c r="DO175" s="178">
        <f t="shared" si="37"/>
        <v>21</v>
      </c>
      <c r="DP175" s="180" t="e">
        <f>IF(DS151-DP154-DP155-DP156-DP157-DP158-DP159-DP160-DP161-DP162-DP163-DP164-DP165-DP166-DP167-DP168-DP169-DP170-DP171-DP172-DP173-DP174&gt;DS152,DS152,DS151-DP154-DP155-DP156-DP157-DP158-DP159-DP160-DP161-DP162-DP163-DP164-DP165-DP166-DP167-DP168-DP169-DP170-DP171-DP172-DP173-DP174)</f>
        <v>#VALUE!</v>
      </c>
      <c r="DQ175" s="177">
        <f t="shared" si="18"/>
        <v>0</v>
      </c>
      <c r="DR175" s="179" t="e">
        <f t="shared" si="31"/>
        <v>#VALUE!</v>
      </c>
      <c r="DS175" s="179">
        <f t="shared" si="2"/>
        <v>1</v>
      </c>
      <c r="DT175" s="181" t="e">
        <f>IF(DS175=0,0,SUM(DR176:DR$254))</f>
        <v>#VALUE!</v>
      </c>
      <c r="DU175" s="177">
        <f t="shared" si="19"/>
        <v>0</v>
      </c>
      <c r="DV175" s="179" t="e">
        <f>IF(DR175&gt;0,0,IF(DW151-DV154-DV155-DV156-DV157-DV158-DV159-DV160-DV161-DV162-DV163-DV164-DV165-DV166-DV167-DV168-DV169-DV170-DV171-DV172-DV173-DV174&gt;DW152,DW152,DW151-DV154-DV155-DV156-DV157-DV158-DV159-DV160-DV161-DV162-DV163-DV164-DV165-DV166-DV167-DV168-DV169-DV170-DV171-DV172-DV173-DV174))</f>
        <v>#VALUE!</v>
      </c>
      <c r="DW175" s="181" t="e">
        <f>IF(DV175=0,0,SUM(DV176:$DV$254))</f>
        <v>#VALUE!</v>
      </c>
      <c r="DX175" s="181" t="e">
        <f t="shared" si="30"/>
        <v>#VALUE!</v>
      </c>
    </row>
    <row r="176" spans="72:128" ht="16.5" customHeight="1" x14ac:dyDescent="0.15">
      <c r="BT176" s="23">
        <v>54</v>
      </c>
      <c r="BU176" s="24">
        <v>1.9E-2</v>
      </c>
      <c r="BV176" s="24">
        <v>1.9E-2</v>
      </c>
      <c r="BW176" s="70"/>
      <c r="BX176" s="32">
        <f t="shared" si="32"/>
        <v>22</v>
      </c>
      <c r="BY176" s="161" t="e">
        <f>IF(CB151-BY154-BY155-BY156-BY157-BY158-BY159-BY160-BY161-BY162-BY163-BY164-BY165-BY166-BY167-BY168-BY169-BY170-BY171-BY172-BY173-BY174-BY175&gt;CB152,CB152,CB151-BY154-BY155-BY156-BY157-BY158-BY159-BY160-BY161-BY162-BY163-BY164-BY165-BY166-BY167-BY168-BY169-BY170-BY171-BY172-BY173-BY174-BY175)</f>
        <v>#VALUE!</v>
      </c>
      <c r="BZ176" s="30">
        <f t="shared" si="12"/>
        <v>0</v>
      </c>
      <c r="CA176" s="160" t="e">
        <f t="shared" si="3"/>
        <v>#VALUE!</v>
      </c>
      <c r="CB176" s="160">
        <f t="shared" si="4"/>
        <v>1</v>
      </c>
      <c r="CC176" s="160" t="e">
        <f>IF(CB176=0,0,SUM(CA177:$CA$254))</f>
        <v>#VALUE!</v>
      </c>
      <c r="CD176" s="20"/>
      <c r="CE176" s="32">
        <f t="shared" si="33"/>
        <v>22</v>
      </c>
      <c r="CF176" s="161" t="e">
        <f>IF(CI151-CF154-CF155-CF156-CF157-CF158-CF159-CF160-CF161-CF162-CF163-CF164-CF165-CF166-CF167-CF168-CF169-CF170-CF171-CF172-CF173-CF174-CF175&gt;CI152,CI152,CI151-CF154-CF155-CF156-CF157-CF158-CF159-CF160-CF161-CF162-CF163-CF164-CF165-CF166-CF167-CF168-CF169-CF170-CF171-CF172-CF173-CF174-CF175)</f>
        <v>#VALUE!</v>
      </c>
      <c r="CG176" s="30">
        <f t="shared" si="13"/>
        <v>0</v>
      </c>
      <c r="CH176" s="160" t="e">
        <f t="shared" si="5"/>
        <v>#VALUE!</v>
      </c>
      <c r="CI176" s="160">
        <f t="shared" si="6"/>
        <v>1</v>
      </c>
      <c r="CJ176" s="160" t="e">
        <f>IF(CI176=0,0,SUM(CH177:$CH$254))</f>
        <v>#VALUE!</v>
      </c>
      <c r="CK176" s="20"/>
      <c r="CL176" s="32">
        <f t="shared" si="34"/>
        <v>22</v>
      </c>
      <c r="CM176" s="161" t="e">
        <f>IF(CP151-CM154-CM155-CM156-CM157-CM158-CM159-CM160-CM161-CM162-CM163-CM164-CM165-CM166-CM167-CM168-CM169-CM170-CM171-CM172-CM173-CM174-CM175&gt;CP152,CP152,CP151-CM154-CM155-CM156-CM157-CM158-CM159-CM160-CM161-CM162-CM163-CM164-CM165-CM166-CM167-CM168-CM169-CM170-CM171-CM172-CM173-CM174-CM175)</f>
        <v>#VALUE!</v>
      </c>
      <c r="CN176" s="30">
        <f t="shared" si="14"/>
        <v>0</v>
      </c>
      <c r="CO176" s="160" t="e">
        <f t="shared" si="7"/>
        <v>#VALUE!</v>
      </c>
      <c r="CP176" s="160">
        <f t="shared" si="23"/>
        <v>1</v>
      </c>
      <c r="CQ176" s="160" t="e">
        <f>IF(CP176=0,0,SUM(CO177:$CO$254))</f>
        <v>#VALUE!</v>
      </c>
      <c r="CR176" s="166"/>
      <c r="CS176" s="32">
        <f t="shared" si="35"/>
        <v>22</v>
      </c>
      <c r="CT176" s="180" t="e">
        <f>IF(CW151-CT154-CT155-CT156-CT157-CT158-CT159-CT160-CT161-CT162-CT163-CT164-CT165-CT166-CT167-CT168-CT169-CT170-CT171-CT172-CT173-CT174-CT175&gt;CW152,CW152,CW151-CT154-CT155-CT156-CT157-CT158-CT159-CT160-CT161-CT162-CT163-CT164-CT165-CT166-CT167-CT168-CT169-CT170-CT171-CT172-CT173-CT174-CT175)</f>
        <v>#VALUE!</v>
      </c>
      <c r="CU176" s="177">
        <f t="shared" si="15"/>
        <v>0</v>
      </c>
      <c r="CV176" s="179" t="e">
        <f t="shared" si="8"/>
        <v>#VALUE!</v>
      </c>
      <c r="CW176" s="179">
        <f t="shared" si="9"/>
        <v>1</v>
      </c>
      <c r="CX176" s="181" t="e">
        <f>IF(CW176=0,0,SUM(CV177:CV$254))</f>
        <v>#VALUE!</v>
      </c>
      <c r="CY176" s="177">
        <f t="shared" si="25"/>
        <v>0</v>
      </c>
      <c r="CZ176" s="179" t="e">
        <f>IF(CV176&gt;0,0,IF(DA151-CZ154-CZ155-CZ156-CZ157-CZ158-CZ159-CZ160-CZ161-CZ162-CZ163-CZ164-CZ165-CZ166-CZ167-CZ168-CZ169-CZ170-CZ171-CZ172-CZ173-CZ174-CZ175&gt;DA152,DA152,DA151-CZ154-CZ155-CZ156-CZ157-CZ158-CZ159-CZ160-CZ161-CZ162-CZ163-CZ164-CZ165-CZ166-CZ167-CZ168-CZ169-CZ170-CZ171-CZ172-CZ173-CZ174-CZ175))</f>
        <v>#VALUE!</v>
      </c>
      <c r="DA176" s="181" t="e">
        <f>IF(CZ176=0,0,SUM(CZ177:$CZ$254))</f>
        <v>#VALUE!</v>
      </c>
      <c r="DB176" s="181" t="e">
        <f t="shared" si="26"/>
        <v>#VALUE!</v>
      </c>
      <c r="DC176" s="166"/>
      <c r="DD176" s="178">
        <f t="shared" si="36"/>
        <v>22</v>
      </c>
      <c r="DE176" s="180" t="e">
        <f>IF(DH151-DE154-DE155-DE156-DE157-DE158-DE159-DE160-DE161-DE162-DE163-DE164-DE165-DE166-DE167-DE168-DE169-DE170-DE171-DE172-DE173-DE174-DE175&gt;DH152,DH152,DH151-DE154-DE155-DE156-DE157-DE158-DE159-DE160-DE161-DE162-DE163-DE164-DE165-DE166-DE167-DE168-DE169-DE170-DE171-DE172-DE173-DE174-DE175)</f>
        <v>#VALUE!</v>
      </c>
      <c r="DF176" s="177">
        <f t="shared" si="16"/>
        <v>0</v>
      </c>
      <c r="DG176" s="179" t="e">
        <f t="shared" si="10"/>
        <v>#VALUE!</v>
      </c>
      <c r="DH176" s="179">
        <f t="shared" si="11"/>
        <v>1</v>
      </c>
      <c r="DI176" s="181" t="e">
        <f>IF(DH176=0,0,SUM(DG177:DG$254))</f>
        <v>#VALUE!</v>
      </c>
      <c r="DJ176" s="177">
        <f t="shared" si="17"/>
        <v>0</v>
      </c>
      <c r="DK176" s="179" t="e">
        <f>IF(DG176&gt;0,0,IF(DL151-DK154-DK155-DK156-DK157-DK158-DK159-DK160-DK161-DK162-DK163-DK164-DK165-DK166-DK167-DK168-DK169-DK170-DK171-DK172-DK173-DK174-DK175&gt;DL152,DL152,DL151-DK154-DK155-DK156-DK157-DK158-DK159-DK160-DK161-DK162-DK163-DK164-DK165-DK166-DK167-DK168-DK169-DK170-DK171-DK172-DK173-DK174-DK175))</f>
        <v>#VALUE!</v>
      </c>
      <c r="DL176" s="181" t="e">
        <f>IF(DK176=0,0,SUM(DK177:$DK$254))</f>
        <v>#VALUE!</v>
      </c>
      <c r="DM176" s="181" t="e">
        <f t="shared" si="28"/>
        <v>#VALUE!</v>
      </c>
      <c r="DO176" s="178">
        <f t="shared" si="37"/>
        <v>22</v>
      </c>
      <c r="DP176" s="180" t="e">
        <f>IF(DS151-DP154-DP155-DP156-DP157-DP158-DP159-DP160-DP161-DP162-DP163-DP164-DP165-DP166-DP167-DP168-DP169-DP170-DP171-DP172-DP173-DP174-DP175&gt;DS152,DS152,DS151-DP154-DP155-DP156-DP157-DP158-DP159-DP160-DP161-DP162-DP163-DP164-DP165-DP166-DP167-DP168-DP169-DP170-DP171-DP172-DP173-DP174-DP175)</f>
        <v>#VALUE!</v>
      </c>
      <c r="DQ176" s="177">
        <f t="shared" si="18"/>
        <v>0</v>
      </c>
      <c r="DR176" s="179" t="e">
        <f t="shared" si="31"/>
        <v>#VALUE!</v>
      </c>
      <c r="DS176" s="179">
        <f t="shared" si="2"/>
        <v>1</v>
      </c>
      <c r="DT176" s="181" t="e">
        <f>IF(DS176=0,0,SUM(DR177:DR$254))</f>
        <v>#VALUE!</v>
      </c>
      <c r="DU176" s="177">
        <f t="shared" si="19"/>
        <v>0</v>
      </c>
      <c r="DV176" s="179" t="e">
        <f>IF(DR176&gt;0,0,IF(DW151-DV154-DV155-DV156-DV157-DV158-DV159-DV160-DV161-DV162-DV163-DV164-DV165-DV166-DV167-DV168-DV169-DV170-DV171-DV172-DV173-DV174-DV175&gt;DW152,DW152,DW151-DV154-DV155-DV156-DV157-DV158-DV159-DV160-DV161-DV162-DV163-DV164-DV165-DV166-DV167-DV168-DV169-DV170-DV171-DV172-DV173-DV174-DV175))</f>
        <v>#VALUE!</v>
      </c>
      <c r="DW176" s="181" t="e">
        <f>IF(DV176=0,0,SUM(DV177:$DV$254))</f>
        <v>#VALUE!</v>
      </c>
      <c r="DX176" s="181" t="e">
        <f t="shared" si="30"/>
        <v>#VALUE!</v>
      </c>
    </row>
    <row r="177" spans="72:128" ht="16.5" customHeight="1" x14ac:dyDescent="0.15">
      <c r="BT177" s="23">
        <v>55</v>
      </c>
      <c r="BU177" s="24">
        <v>1.9E-2</v>
      </c>
      <c r="BV177" s="24">
        <v>1.9E-2</v>
      </c>
      <c r="BW177" s="70"/>
      <c r="BX177" s="32">
        <f t="shared" si="32"/>
        <v>23</v>
      </c>
      <c r="BY177" s="161" t="e">
        <f>IF(CB151-BY154-BY155-BY156-BY157-BY158-BY159-BY160-BY161-BY162-BY163-BY164-BY165-BY166-BY167-BY168-BY169-BY170-BY171-BY172-BY173-BY174-BY175-BY176&gt;CB152,CB152,CB151-BY154-BY155-BY156-BY157-BY158-BY159-BY160-BY161-BY162-BY163-BY164-BY165-BY166-BY167-BY168-BY169-BY170-BY171-BY172-BY173-BY174-BY175-BY176)</f>
        <v>#VALUE!</v>
      </c>
      <c r="BZ177" s="30">
        <f t="shared" si="12"/>
        <v>0</v>
      </c>
      <c r="CA177" s="160" t="e">
        <f t="shared" si="3"/>
        <v>#VALUE!</v>
      </c>
      <c r="CB177" s="160">
        <f t="shared" si="4"/>
        <v>1</v>
      </c>
      <c r="CC177" s="160" t="e">
        <f>IF(CB177=0,0,SUM(CA178:$CA$254))</f>
        <v>#VALUE!</v>
      </c>
      <c r="CD177" s="20"/>
      <c r="CE177" s="32">
        <f t="shared" si="33"/>
        <v>23</v>
      </c>
      <c r="CF177" s="161" t="e">
        <f>IF(CI151-CF154-CF155-CF156-CF157-CF158-CF159-CF160-CF161-CF162-CF163-CF164-CF165-CF166-CF167-CF168-CF169-CF170-CF171-CF172-CF173-CF174-CF175-CF176&gt;CI152,CI152,CI151-CF154-CF155-CF156-CF157-CF158-CF159-CF160-CF161-CF162-CF163-CF164-CF165-CF166-CF167-CF168-CF169-CF170-CF171-CF172-CF173-CF174-CF175-CF176)</f>
        <v>#VALUE!</v>
      </c>
      <c r="CG177" s="30">
        <f t="shared" si="13"/>
        <v>0</v>
      </c>
      <c r="CH177" s="160" t="e">
        <f t="shared" si="5"/>
        <v>#VALUE!</v>
      </c>
      <c r="CI177" s="160">
        <f t="shared" si="6"/>
        <v>1</v>
      </c>
      <c r="CJ177" s="160" t="e">
        <f>IF(CI177=0,0,SUM(CH178:$CH$254))</f>
        <v>#VALUE!</v>
      </c>
      <c r="CK177" s="20"/>
      <c r="CL177" s="32">
        <f t="shared" si="34"/>
        <v>23</v>
      </c>
      <c r="CM177" s="161" t="e">
        <f>IF(CP151-CM154-CM155-CM156-CM157-CM158-CM159-CM160-CM161-CM162-CM163-CM164-CM165-CM166-CM167-CM168-CM169-CM170-CM171-CM172-CM173-CM174-CM175-CM176&gt;CP152,CP152,CP151-CM154-CM155-CM156-CM157-CM158-CM159-CM160-CM161-CM162-CM163-CM164-CM165-CM166-CM167-CM168-CM169-CM170-CM171-CM172-CM173-CM174-CM175-CM176)</f>
        <v>#VALUE!</v>
      </c>
      <c r="CN177" s="30">
        <f t="shared" si="14"/>
        <v>0</v>
      </c>
      <c r="CO177" s="160" t="e">
        <f t="shared" si="7"/>
        <v>#VALUE!</v>
      </c>
      <c r="CP177" s="160">
        <f t="shared" si="23"/>
        <v>1</v>
      </c>
      <c r="CQ177" s="160" t="e">
        <f>IF(CP177=0,0,SUM(CO178:$CO$254))</f>
        <v>#VALUE!</v>
      </c>
      <c r="CR177" s="166"/>
      <c r="CS177" s="32">
        <f t="shared" si="35"/>
        <v>23</v>
      </c>
      <c r="CT177" s="180" t="e">
        <f>IF(CW151-CT154-CT155-CT156-CT157-CT158-CT159-CT160-CT161-CT162-CT163-CT164-CT165-CT166-CT167-CT168-CT169-CT170-CT171-CT172-CT173-CT174-CT175-CT176&gt;CW152,CW152,CW151-CT154-CT155-CT156-CT157-CT158-CT159-CT160-CT161-CT162-CT163-CT164-CT165-CT166-CT167-CT168-CT169-CT170-CT171-CT172-CT173-CT174-CT175-CT176)</f>
        <v>#VALUE!</v>
      </c>
      <c r="CU177" s="177">
        <f t="shared" si="15"/>
        <v>0</v>
      </c>
      <c r="CV177" s="179" t="e">
        <f t="shared" si="8"/>
        <v>#VALUE!</v>
      </c>
      <c r="CW177" s="179">
        <f t="shared" si="9"/>
        <v>1</v>
      </c>
      <c r="CX177" s="181" t="e">
        <f>IF(CW177=0,0,SUM(CV178:CV$254))</f>
        <v>#VALUE!</v>
      </c>
      <c r="CY177" s="177">
        <f t="shared" si="25"/>
        <v>0</v>
      </c>
      <c r="CZ177" s="179" t="e">
        <f>IF(CV177&gt;0,0,IF(DA151-CZ154-CZ155-CZ156-CZ157-CZ158-CZ159-CZ160-CZ161-CZ162-CZ163-CZ164-CZ165-CZ166-CZ167-CZ168-CZ169-CZ170-CZ171-CZ172-CZ173-CZ174-CZ175-CZ176&gt;DA152,DA152,DA151-CZ154-CZ155-CZ156-CZ157-CZ158-CZ159-CZ160-CZ161-CZ162-CZ163-CZ164-CZ165-CZ166-CZ167-CZ168-CZ169-CZ170-CZ171-CZ172-CZ173-CZ174-CZ175-CZ176))</f>
        <v>#VALUE!</v>
      </c>
      <c r="DA177" s="181" t="e">
        <f>IF(CZ177=0,0,SUM(CZ178:$CZ$254))</f>
        <v>#VALUE!</v>
      </c>
      <c r="DB177" s="181" t="e">
        <f t="shared" si="26"/>
        <v>#VALUE!</v>
      </c>
      <c r="DC177" s="166"/>
      <c r="DD177" s="178">
        <f t="shared" si="36"/>
        <v>23</v>
      </c>
      <c r="DE177" s="180" t="e">
        <f>IF(DH151-DE154-DE155-DE156-DE157-DE158-DE159-DE160-DE161-DE162-DE163-DE164-DE165-DE166-DE167-DE168-DE169-DE170-DE171-DE172-DE173-DE174-DE175-DE176&gt;DH152,DH152,DH151-DE154-DE155-DE156-DE157-DE158-DE159-DE160-DE161-DE162-DE163-DE164-DE165-DE166-DE167-DE168-DE169-DE170-DE171-DE172-DE173-DE174-DE175-DE176)</f>
        <v>#VALUE!</v>
      </c>
      <c r="DF177" s="177">
        <f t="shared" si="16"/>
        <v>0</v>
      </c>
      <c r="DG177" s="179" t="e">
        <f t="shared" si="10"/>
        <v>#VALUE!</v>
      </c>
      <c r="DH177" s="179">
        <f t="shared" si="11"/>
        <v>1</v>
      </c>
      <c r="DI177" s="181" t="e">
        <f>IF(DH177=0,0,SUM(DG178:DG$254))</f>
        <v>#VALUE!</v>
      </c>
      <c r="DJ177" s="177">
        <f t="shared" si="17"/>
        <v>0</v>
      </c>
      <c r="DK177" s="179" t="e">
        <f>IF(DG177&gt;0,0,IF(DL151-DK154-DK155-DK156-DK157-DK158-DK159-DK160-DK161-DK162-DK163-DK164-DK165-DK166-DK167-DK168-DK169-DK170-DK171-DK172-DK173-DK174-DK175-DK176&gt;DL152,DL152,DL151-DK154-DK155-DK156-DK157-DK158-DK159-DK160-DK161-DK162-DK163-DK164-DK165-DK166-DK167-DK168-DK169-DK170-DK171-DK172-DK173-DK174-DK175-DK176))</f>
        <v>#VALUE!</v>
      </c>
      <c r="DL177" s="181" t="e">
        <f>IF(DK177=0,0,SUM(DK178:$DK$254))</f>
        <v>#VALUE!</v>
      </c>
      <c r="DM177" s="181" t="e">
        <f t="shared" si="28"/>
        <v>#VALUE!</v>
      </c>
      <c r="DO177" s="178">
        <f t="shared" si="37"/>
        <v>23</v>
      </c>
      <c r="DP177" s="180" t="e">
        <f>IF(DS151-DP154-DP155-DP156-DP157-DP158-DP159-DP160-DP161-DP162-DP163-DP164-DP165-DP166-DP167-DP168-DP169-DP170-DP171-DP172-DP173-DP174-DP175-DP176&gt;DS152,DS152,DS151-DP154-DP155-DP156-DP157-DP158-DP159-DP160-DP161-DP162-DP163-DP164-DP165-DP166-DP167-DP168-DP169-DP170-DP171-DP172-DP173-DP174-DP175-DP176)</f>
        <v>#VALUE!</v>
      </c>
      <c r="DQ177" s="177">
        <f t="shared" si="18"/>
        <v>0</v>
      </c>
      <c r="DR177" s="179" t="e">
        <f t="shared" si="31"/>
        <v>#VALUE!</v>
      </c>
      <c r="DS177" s="179">
        <f t="shared" si="2"/>
        <v>1</v>
      </c>
      <c r="DT177" s="181" t="e">
        <f>IF(DS177=0,0,SUM(DR178:DR$254))</f>
        <v>#VALUE!</v>
      </c>
      <c r="DU177" s="177">
        <f t="shared" si="19"/>
        <v>0</v>
      </c>
      <c r="DV177" s="179" t="e">
        <f>IF(DR177&gt;0,0,IF(DW151-DV154-DV155-DV156-DV157-DV158-DV159-DV160-DV161-DV162-DV163-DV164-DV165-DV166-DV167-DV168-DV169-DV170-DV171-DV172-DV173-DV174-DV175-DV176&gt;DW152,DW152,DW151-DV154-DV155-DV156-DV157-DV158-DV159-DV160-DV161-DV162-DV163-DV164-DV165-DV166-DV167-DV168-DV169-DV170-DV171-DV172-DV173-DV174-DV175-DV176))</f>
        <v>#VALUE!</v>
      </c>
      <c r="DW177" s="181" t="e">
        <f>IF(DV177=0,0,SUM(DV178:$DV$254))</f>
        <v>#VALUE!</v>
      </c>
      <c r="DX177" s="181" t="e">
        <f t="shared" si="30"/>
        <v>#VALUE!</v>
      </c>
    </row>
    <row r="178" spans="72:128" ht="16.5" customHeight="1" x14ac:dyDescent="0.15">
      <c r="BT178" s="23">
        <v>56</v>
      </c>
      <c r="BU178" s="24">
        <v>1.7999999999999999E-2</v>
      </c>
      <c r="BV178" s="24">
        <v>1.7999999999999999E-2</v>
      </c>
      <c r="BW178" s="70"/>
      <c r="BX178" s="32">
        <f t="shared" si="32"/>
        <v>24</v>
      </c>
      <c r="BY178" s="161" t="e">
        <f>IF(CB151-BY154-BY155-BY156-BY157-BY158-BY159-BY160-BY161-BY162-BY163-BY164-BY165-BY166-BY167-BY168-BY169-BY170-BY171-BY172-BY173-BY174-BY175-BY176-BY177&gt;CB152,CB152,CB151-BY154-BY155-BY156-BY157-BY158-BY159-BY160-BY161-BY162-BY163-BY164-BY165-BY166-BY167-BY168-BY169-BY170-BY171-BY172-BY173-BY174-BY175-BY176-BY177)</f>
        <v>#VALUE!</v>
      </c>
      <c r="BZ178" s="30">
        <f t="shared" si="12"/>
        <v>0</v>
      </c>
      <c r="CA178" s="160" t="e">
        <f t="shared" si="3"/>
        <v>#VALUE!</v>
      </c>
      <c r="CB178" s="160">
        <f t="shared" si="4"/>
        <v>1</v>
      </c>
      <c r="CC178" s="160" t="e">
        <f>IF(CB178=0,0,SUM(CA179:$CA$254))</f>
        <v>#VALUE!</v>
      </c>
      <c r="CD178" s="20"/>
      <c r="CE178" s="32">
        <f t="shared" si="33"/>
        <v>24</v>
      </c>
      <c r="CF178" s="161" t="e">
        <f>IF(CI151-CF154-CF155-CF156-CF157-CF158-CF159-CF160-CF161-CF162-CF163-CF164-CF165-CF166-CF167-CF168-CF169-CF170-CF171-CF172-CF173-CF174-CF175-CF176-CF177&gt;CI152,CI152,CI151-CF154-CF155-CF156-CF157-CF158-CF159-CF160-CF161-CF162-CF163-CF164-CF165-CF166-CF167-CF168-CF169-CF170-CF171-CF172-CF173-CF174-CF175-CF176-CF177)</f>
        <v>#VALUE!</v>
      </c>
      <c r="CG178" s="30">
        <f t="shared" si="13"/>
        <v>0</v>
      </c>
      <c r="CH178" s="160" t="e">
        <f t="shared" si="5"/>
        <v>#VALUE!</v>
      </c>
      <c r="CI178" s="160">
        <f t="shared" si="6"/>
        <v>1</v>
      </c>
      <c r="CJ178" s="160" t="e">
        <f>IF(CI178=0,0,SUM(CH179:$CH$254))</f>
        <v>#VALUE!</v>
      </c>
      <c r="CK178" s="20"/>
      <c r="CL178" s="32">
        <f t="shared" si="34"/>
        <v>24</v>
      </c>
      <c r="CM178" s="161" t="e">
        <f>IF(CP151-CM154-CM155-CM156-CM157-CM158-CM159-CM160-CM161-CM162-CM163-CM164-CM165-CM166-CM167-CM168-CM169-CM170-CM171-CM172-CM173-CM174-CM175-CM176-CM177&gt;CP152,CP152,CP151-CM154-CM155-CM156-CM157-CM158-CM159-CM160-CM161-CM162-CM163-CM164-CM165-CM166-CM167-CM168-CM169-CM170-CM171-CM172-CM173-CM174-CM175-CM176-CM177)</f>
        <v>#VALUE!</v>
      </c>
      <c r="CN178" s="30">
        <f t="shared" si="14"/>
        <v>0</v>
      </c>
      <c r="CO178" s="160" t="e">
        <f t="shared" si="7"/>
        <v>#VALUE!</v>
      </c>
      <c r="CP178" s="160">
        <f t="shared" si="23"/>
        <v>1</v>
      </c>
      <c r="CQ178" s="160" t="e">
        <f>IF(CP178=0,0,SUM(CO179:$CO$254))</f>
        <v>#VALUE!</v>
      </c>
      <c r="CR178" s="166"/>
      <c r="CS178" s="32">
        <f t="shared" si="35"/>
        <v>24</v>
      </c>
      <c r="CT178" s="180" t="e">
        <f>IF(CW151-CT154-CT155-CT156-CT157-CT158-CT159-CT160-CT161-CT162-CT163-CT164-CT165-CT166-CT167-CT168-CT169-CT170-CT171-CT172-CT173-CT174-CT175-CT176-CT177&gt;CW152,CW152,CW151-CT154-CT155-CT156-CT157-CT158-CT159-CT160-CT161-CT162-CT163-CT164-CT165-CT166-CT167-CT168-CT169-CT170-CT171-CT172-CT173-CT174-CT175-CT176-CT177)</f>
        <v>#VALUE!</v>
      </c>
      <c r="CU178" s="177">
        <f t="shared" si="15"/>
        <v>0</v>
      </c>
      <c r="CV178" s="179" t="e">
        <f t="shared" si="8"/>
        <v>#VALUE!</v>
      </c>
      <c r="CW178" s="179">
        <f t="shared" si="9"/>
        <v>1</v>
      </c>
      <c r="CX178" s="181" t="e">
        <f>IF(CW178=0,0,SUM(CV179:CV$254))</f>
        <v>#VALUE!</v>
      </c>
      <c r="CY178" s="177">
        <f t="shared" si="25"/>
        <v>0</v>
      </c>
      <c r="CZ178" s="179" t="e">
        <f>IF(CV178&gt;0,0,IF(DA151-CZ154-CZ155-CZ156-CZ157-CZ158-CZ159-CZ160-CZ161-CZ162-CZ163-CZ164-CZ165-CZ166-CZ167-CZ168-CZ169-CZ170-CZ171-CZ172-CZ173-CZ174-CZ175-CZ176-CZ177&gt;DA152,DA152,DA151-CZ154-CZ155-CZ156-CZ157-CZ158-CZ159-CZ160-CZ161-CZ162-CZ163-CZ164-CZ165-CZ166-CZ167-CZ168-CZ169-CZ170-CZ171-CZ172-CZ173-CZ174-CZ175-CZ176-CZ177))</f>
        <v>#VALUE!</v>
      </c>
      <c r="DA178" s="181" t="e">
        <f>IF(CZ178=0,0,SUM(CZ179:$CZ$254))</f>
        <v>#VALUE!</v>
      </c>
      <c r="DB178" s="181" t="e">
        <f t="shared" si="26"/>
        <v>#VALUE!</v>
      </c>
      <c r="DC178" s="166"/>
      <c r="DD178" s="178">
        <f t="shared" si="36"/>
        <v>24</v>
      </c>
      <c r="DE178" s="180" t="e">
        <f>IF(DH151-DE154-DE155-DE156-DE157-DE158-DE159-DE160-DE161-DE162-DE163-DE164-DE165-DE166-DE167-DE168-DE169-DE170-DE171-DE172-DE173-DE174-DE175-DE176-DE177&gt;DH152,DH152,DH151-DE154-DE155-DE156-DE157-DE158-DE159-DE160-DE161-DE162-DE163-DE164-DE165-DE166-DE167-DE168-DE169-DE170-DE171-DE172-DE173-DE174-DE175-DE176-DE177)</f>
        <v>#VALUE!</v>
      </c>
      <c r="DF178" s="177">
        <f t="shared" si="16"/>
        <v>0</v>
      </c>
      <c r="DG178" s="179" t="e">
        <f t="shared" si="10"/>
        <v>#VALUE!</v>
      </c>
      <c r="DH178" s="179">
        <f t="shared" si="11"/>
        <v>1</v>
      </c>
      <c r="DI178" s="181" t="e">
        <f>IF(DH178=0,0,SUM(DG179:DG$254))</f>
        <v>#VALUE!</v>
      </c>
      <c r="DJ178" s="177">
        <f t="shared" si="17"/>
        <v>0</v>
      </c>
      <c r="DK178" s="179" t="e">
        <f>IF(DG178&gt;0,0,IF(DL151-DK154-DK155-DK156-DK157-DK158-DK159-DK160-DK161-DK162-DK163-DK164-DK165-DK166-DK167-DK168-DK169-DK170-DK171-DK172-DK173-DK174-DK175-DK176-DK177&gt;DL152,DL152,DL151-DK154-DK155-DK156-DK157-DK158-DK159-DK160-DK161-DK162-DK163-DK164-DK165-DK166-DK167-DK168-DK169-DK170-DK171-DK172-DK173-DK174-DK175-DK176-DK177))</f>
        <v>#VALUE!</v>
      </c>
      <c r="DL178" s="181" t="e">
        <f>IF(DK178=0,0,SUM(DK179:$DK$254))</f>
        <v>#VALUE!</v>
      </c>
      <c r="DM178" s="181" t="e">
        <f t="shared" si="28"/>
        <v>#VALUE!</v>
      </c>
      <c r="DO178" s="178">
        <f t="shared" si="37"/>
        <v>24</v>
      </c>
      <c r="DP178" s="180" t="e">
        <f>IF(DS151-DP154-DP155-DP156-DP157-DP158-DP159-DP160-DP161-DP162-DP163-DP164-DP165-DP166-DP167-DP168-DP169-DP170-DP171-DP172-DP173-DP174-DP175-DP176-DP177&gt;DS152,DS152,DS151-DP154-DP155-DP156-DP157-DP158-DP159-DP160-DP161-DP162-DP163-DP164-DP165-DP166-DP167-DP168-DP169-DP170-DP171-DP172-DP173-DP174-DP175-DP176-DP177)</f>
        <v>#VALUE!</v>
      </c>
      <c r="DQ178" s="177">
        <f t="shared" si="18"/>
        <v>0</v>
      </c>
      <c r="DR178" s="179" t="e">
        <f t="shared" si="31"/>
        <v>#VALUE!</v>
      </c>
      <c r="DS178" s="179">
        <f t="shared" si="2"/>
        <v>1</v>
      </c>
      <c r="DT178" s="181" t="e">
        <f>IF(DS178=0,0,SUM(DR179:DR$254))</f>
        <v>#VALUE!</v>
      </c>
      <c r="DU178" s="177">
        <f t="shared" si="19"/>
        <v>0</v>
      </c>
      <c r="DV178" s="179" t="e">
        <f>IF(DR178&gt;0,0,IF(DW151-DV154-DV155-DV156-DV157-DV158-DV159-DV160-DV161-DV162-DV163-DV164-DV165-DV166-DV167-DV168-DV169-DV170-DV171-DV172-DV173-DV174-DV175-DV176-DV177&gt;DW152,DW152,DW151-DV154-DV155-DV156-DV157-DV158-DV159-DV160-DV161-DV162-DV163-DV164-DV165-DV166-DV167-DV168-DV169-DV170-DV171-DV172-DV173-DV174-DV175-DV176-DV177))</f>
        <v>#VALUE!</v>
      </c>
      <c r="DW178" s="181" t="e">
        <f>IF(DV178=0,0,SUM(DV179:$DV$254))</f>
        <v>#VALUE!</v>
      </c>
      <c r="DX178" s="181" t="e">
        <f t="shared" si="30"/>
        <v>#VALUE!</v>
      </c>
    </row>
    <row r="179" spans="72:128" ht="16.5" customHeight="1" x14ac:dyDescent="0.15">
      <c r="BT179" s="23">
        <v>57</v>
      </c>
      <c r="BU179" s="24">
        <v>1.7999999999999999E-2</v>
      </c>
      <c r="BV179" s="24">
        <v>1.7999999999999999E-2</v>
      </c>
      <c r="BW179" s="70"/>
      <c r="BX179" s="32">
        <f t="shared" si="32"/>
        <v>25</v>
      </c>
      <c r="BY179" s="161" t="e">
        <f>IF(CB151-BY154-BY155-BY156-BY157-BY158-BY159-BY160-BY161-BY162-BY163-BY164-BY165-BY166-BY167-BY168-BY169-BY170-BY171-BY172-BY173-BY174-BY175-BY176-BY177-BY178&gt;CB152,CB152,CB151-BY154-BY155-BY156-BY157-BY158-BY159-BY160-BY161-BY162-BY163-BY164-BY165-BY166-BY167-BY168-BY169-BY170-BY171-BY172-BY173-BY174-BY175-BY176-BY177-BY178)</f>
        <v>#VALUE!</v>
      </c>
      <c r="BZ179" s="30">
        <f t="shared" si="12"/>
        <v>0</v>
      </c>
      <c r="CA179" s="160" t="e">
        <f t="shared" si="3"/>
        <v>#VALUE!</v>
      </c>
      <c r="CB179" s="160">
        <f t="shared" si="4"/>
        <v>1</v>
      </c>
      <c r="CC179" s="160" t="e">
        <f>IF(CB179=0,0,SUM(CA180:$CA$254))</f>
        <v>#VALUE!</v>
      </c>
      <c r="CD179" s="20"/>
      <c r="CE179" s="32">
        <f t="shared" si="33"/>
        <v>25</v>
      </c>
      <c r="CF179" s="161" t="e">
        <f>IF(CI151-CF154-CF155-CF156-CF157-CF158-CF159-CF160-CF161-CF162-CF163-CF164-CF165-CF166-CF167-CF168-CF169-CF170-CF171-CF172-CF173-CF174-CF175-CF176-CF177-CF178&gt;CI152,CI152,CI151-CF154-CF155-CF156-CF157-CF158-CF159-CF160-CF161-CF162-CF163-CF164-CF165-CF166-CF167-CF168-CF169-CF170-CF171-CF172-CF173-CF174-CF175-CF176-CF177-CF178)</f>
        <v>#VALUE!</v>
      </c>
      <c r="CG179" s="30">
        <f t="shared" si="13"/>
        <v>0</v>
      </c>
      <c r="CH179" s="160" t="e">
        <f t="shared" si="5"/>
        <v>#VALUE!</v>
      </c>
      <c r="CI179" s="160">
        <f t="shared" si="6"/>
        <v>1</v>
      </c>
      <c r="CJ179" s="160" t="e">
        <f>IF(CI179=0,0,SUM(CH180:$CH$254))</f>
        <v>#VALUE!</v>
      </c>
      <c r="CK179" s="20"/>
      <c r="CL179" s="32">
        <f t="shared" si="34"/>
        <v>25</v>
      </c>
      <c r="CM179" s="161" t="e">
        <f>IF(CP151-CM154-CM155-CM156-CM157-CM158-CM159-CM160-CM161-CM162-CM163-CM164-CM165-CM166-CM167-CM168-CM169-CM170-CM171-CM172-CM173-CM174-CM175-CM176-CM177-CM178&gt;CP152,CP152,CP151-CM154-CM155-CM156-CM157-CM158-CM159-CM160-CM161-CM162-CM163-CM164-CM165-CM166-CM167-CM168-CM169-CM170-CM171-CM172-CM173-CM174-CM175-CM176-CM177-CM178)</f>
        <v>#VALUE!</v>
      </c>
      <c r="CN179" s="30">
        <f t="shared" si="14"/>
        <v>0</v>
      </c>
      <c r="CO179" s="160" t="e">
        <f t="shared" si="7"/>
        <v>#VALUE!</v>
      </c>
      <c r="CP179" s="160">
        <f t="shared" si="23"/>
        <v>1</v>
      </c>
      <c r="CQ179" s="160" t="e">
        <f>IF(CP179=0,0,SUM(CO180:$CO$254))</f>
        <v>#VALUE!</v>
      </c>
      <c r="CR179" s="166"/>
      <c r="CS179" s="32">
        <f t="shared" si="35"/>
        <v>25</v>
      </c>
      <c r="CT179" s="180" t="e">
        <f>IF(CW151-CT154-CT155-CT156-CT157-CT158-CT159-CT160-CT161-CT162-CT163-CT164-CT165-CT166-CT167-CT168-CT169-CT170-CT171-CT172-CT173-CT174-CT175-CT176-CT177-CT178&gt;CW152,CW152,CW151-CT154-CT155-CT156-CT157-CT158-CT159-CT160-CT161-CT162-CT163-CT164-CT165-CT166-CT167-CT168-CT169-CT170-CT171-CT172-CT173-CT174-CT175-CT176-CT177-CT178)</f>
        <v>#VALUE!</v>
      </c>
      <c r="CU179" s="177">
        <f t="shared" si="15"/>
        <v>0</v>
      </c>
      <c r="CV179" s="179" t="e">
        <f t="shared" si="8"/>
        <v>#VALUE!</v>
      </c>
      <c r="CW179" s="179">
        <f t="shared" si="9"/>
        <v>1</v>
      </c>
      <c r="CX179" s="181" t="e">
        <f>IF(CW179=0,0,SUM(CV180:CV$254))</f>
        <v>#VALUE!</v>
      </c>
      <c r="CY179" s="177">
        <f t="shared" si="25"/>
        <v>0</v>
      </c>
      <c r="CZ179" s="179" t="e">
        <f>IF(CV179&gt;0,0,IF(DA151-CZ154-CZ155-CZ156-CZ157-CZ158-CZ159-CZ160-CZ161-CZ162-CZ163-CZ164-CZ165-CZ166-CZ167-CZ168-CZ169-CZ170-CZ171-CZ172-CZ173-CZ174-CZ175-CZ176-CZ177-CZ178&gt;DA152,DA152,DA151-CZ154-CZ155-CZ156-CZ157-CZ158-CZ159-CZ160-CZ161-CZ162-CZ163-CZ164-CZ165-CZ166-CZ167-CZ168-CZ169-CZ170-CZ171-CZ172-CZ173-CZ174-CZ175-CZ176-CZ177-CZ178))</f>
        <v>#VALUE!</v>
      </c>
      <c r="DA179" s="181" t="e">
        <f>IF(CZ179=0,0,SUM(CZ180:$CZ$254))</f>
        <v>#VALUE!</v>
      </c>
      <c r="DB179" s="181" t="e">
        <f t="shared" si="26"/>
        <v>#VALUE!</v>
      </c>
      <c r="DC179" s="166"/>
      <c r="DD179" s="178">
        <f t="shared" si="36"/>
        <v>25</v>
      </c>
      <c r="DE179" s="180" t="e">
        <f>IF(DH151-DE154-DE155-DE156-DE157-DE158-DE159-DE160-DE161-DE162-DE163-DE164-DE165-DE166-DE167-DE168-DE169-DE170-DE171-DE172-DE173-DE174-DE175-DE176-DE177-DE178&gt;DH152,DH152,DH151-DE154-DE155-DE156-DE157-DE158-DE159-DE160-DE161-DE162-DE163-DE164-DE165-DE166-DE167-DE168-DE169-DE170-DE171-DE172-DE173-DE174-DE175-DE176-DE177-DE178)</f>
        <v>#VALUE!</v>
      </c>
      <c r="DF179" s="177">
        <f t="shared" si="16"/>
        <v>0</v>
      </c>
      <c r="DG179" s="179" t="e">
        <f t="shared" si="10"/>
        <v>#VALUE!</v>
      </c>
      <c r="DH179" s="179">
        <f t="shared" si="11"/>
        <v>1</v>
      </c>
      <c r="DI179" s="181" t="e">
        <f>IF(DH179=0,0,SUM(DG180:DG$254))</f>
        <v>#VALUE!</v>
      </c>
      <c r="DJ179" s="177">
        <f t="shared" si="17"/>
        <v>0</v>
      </c>
      <c r="DK179" s="179" t="e">
        <f>IF(DG179&gt;0,0,IF(DL151-DK154-DK155-DK156-DK157-DK158-DK159-DK160-DK161-DK162-DK163-DK164-DK165-DK166-DK167-DK168-DK169-DK170-DK171-DK172-DK173-DK174-DK175-DK176-DK177-DK178&gt;DL152,DL152,DL151-DK154-DK155-DK156-DK157-DK158-DK159-DK160-DK161-DK162-DK163-DK164-DK165-DK166-DK167-DK168-DK169-DK170-DK171-DK172-DK173-DK174-DK175-DK176-DK177-DK178))</f>
        <v>#VALUE!</v>
      </c>
      <c r="DL179" s="181" t="e">
        <f>IF(DK179=0,0,SUM(DK180:$DK$254))</f>
        <v>#VALUE!</v>
      </c>
      <c r="DM179" s="181" t="e">
        <f t="shared" si="28"/>
        <v>#VALUE!</v>
      </c>
      <c r="DO179" s="178">
        <f t="shared" si="37"/>
        <v>25</v>
      </c>
      <c r="DP179" s="180" t="e">
        <f>IF(DS151-DP154-DP155-DP156-DP157-DP158-DP159-DP160-DP161-DP162-DP163-DP164-DP165-DP166-DP167-DP168-DP169-DP170-DP171-DP172-DP173-DP174-DP175-DP176-DP177-DP178&gt;DS152,DS152,DS151-DP154-DP155-DP156-DP157-DP158-DP159-DP160-DP161-DP162-DP163-DP164-DP165-DP166-DP167-DP168-DP169-DP170-DP171-DP172-DP173-DP174-DP175-DP176-DP177-DP178)</f>
        <v>#VALUE!</v>
      </c>
      <c r="DQ179" s="177">
        <f t="shared" si="18"/>
        <v>0</v>
      </c>
      <c r="DR179" s="179" t="e">
        <f t="shared" si="31"/>
        <v>#VALUE!</v>
      </c>
      <c r="DS179" s="179">
        <f t="shared" si="2"/>
        <v>1</v>
      </c>
      <c r="DT179" s="181" t="e">
        <f>IF(DS179=0,0,SUM(DR180:DR$254))</f>
        <v>#VALUE!</v>
      </c>
      <c r="DU179" s="177">
        <f t="shared" si="19"/>
        <v>0</v>
      </c>
      <c r="DV179" s="179" t="e">
        <f>IF(DR179&gt;0,0,IF(DW151-DV154-DV155-DV156-DV157-DV158-DV159-DV160-DV161-DV162-DV163-DV164-DV165-DV166-DV167-DV168-DV169-DV170-DV171-DV172-DV173-DV174-DV175-DV176-DV177-DV178&gt;DW152,DW152,DW151-DV154-DV155-DV156-DV157-DV158-DV159-DV160-DV161-DV162-DV163-DV164-DV165-DV166-DV167-DV168-DV169-DV170-DV171-DV172-DV173-DV174-DV175-DV176-DV177-DV178))</f>
        <v>#VALUE!</v>
      </c>
      <c r="DW179" s="181" t="e">
        <f>IF(DV179=0,0,SUM(DV180:$DV$254))</f>
        <v>#VALUE!</v>
      </c>
      <c r="DX179" s="181" t="e">
        <f t="shared" si="30"/>
        <v>#VALUE!</v>
      </c>
    </row>
    <row r="180" spans="72:128" ht="16.5" customHeight="1" x14ac:dyDescent="0.15">
      <c r="BT180" s="23">
        <v>58</v>
      </c>
      <c r="BU180" s="24">
        <v>1.7999999999999999E-2</v>
      </c>
      <c r="BV180" s="24">
        <v>1.7999999999999999E-2</v>
      </c>
      <c r="BW180" s="70"/>
      <c r="BX180" s="32">
        <f t="shared" si="32"/>
        <v>26</v>
      </c>
      <c r="BY180" s="161" t="e">
        <f>IF(CB151-BY154-BY155-BY156-BY157-BY158-BY159-BY160-BY161-BY162-BY163-BY164-BY165-BY166-BY167-BY168-BY169-BY170-BY171-BY172-BY173-BY174-BY175-BY176-BY177-BY178-BY179&gt;CB152,CB152,CB151-BY154-BY155-BY156-BY157-BY158-BY159-BY160-BY161-BY162-BY163-BY164-BY165-BY166-BY167-BY168-BY169-BY170-BY171-BY172-BY173-BY174-BY175-BY176-BY177-BY178-BY179)</f>
        <v>#VALUE!</v>
      </c>
      <c r="BZ180" s="30">
        <f t="shared" si="12"/>
        <v>0</v>
      </c>
      <c r="CA180" s="160" t="e">
        <f t="shared" si="3"/>
        <v>#VALUE!</v>
      </c>
      <c r="CB180" s="160">
        <f t="shared" si="4"/>
        <v>1</v>
      </c>
      <c r="CC180" s="160" t="e">
        <f>IF(CB180=0,0,SUM(CA181:$CA$254))</f>
        <v>#VALUE!</v>
      </c>
      <c r="CD180" s="20"/>
      <c r="CE180" s="32">
        <f t="shared" si="33"/>
        <v>26</v>
      </c>
      <c r="CF180" s="161" t="e">
        <f>IF(CI151-CF154-CF155-CF156-CF157-CF158-CF159-CF160-CF161-CF162-CF163-CF164-CF165-CF166-CF167-CF168-CF169-CF170-CF171-CF172-CF173-CF174-CF175-CF176-CF177-CF178-CF179&gt;CI152,CI152,CI151-CF154-CF155-CF156-CF157-CF158-CF159-CF160-CF161-CF162-CF163-CF164-CF165-CF166-CF167-CF168-CF169-CF170-CF171-CF172-CF173-CF174-CF175-CF176-CF177-CF178-CF179)</f>
        <v>#VALUE!</v>
      </c>
      <c r="CG180" s="30">
        <f t="shared" si="13"/>
        <v>0</v>
      </c>
      <c r="CH180" s="160" t="e">
        <f t="shared" si="5"/>
        <v>#VALUE!</v>
      </c>
      <c r="CI180" s="160">
        <f t="shared" si="6"/>
        <v>1</v>
      </c>
      <c r="CJ180" s="160" t="e">
        <f>IF(CI180=0,0,SUM(CH181:$CH$254))</f>
        <v>#VALUE!</v>
      </c>
      <c r="CK180" s="20"/>
      <c r="CL180" s="32">
        <f t="shared" si="34"/>
        <v>26</v>
      </c>
      <c r="CM180" s="161" t="e">
        <f>IF(CP151-CM154-CM155-CM156-CM157-CM158-CM159-CM160-CM161-CM162-CM163-CM164-CM165-CM166-CM167-CM168-CM169-CM170-CM171-CM172-CM173-CM174-CM175-CM176-CM177-CM178-CM179&gt;CP152,CP152,CP151-CM154-CM155-CM156-CM157-CM158-CM159-CM160-CM161-CM162-CM163-CM164-CM165-CM166-CM167-CM168-CM169-CM170-CM171-CM172-CM173-CM174-CM175-CM176-CM177-CM178-CM179)</f>
        <v>#VALUE!</v>
      </c>
      <c r="CN180" s="30">
        <f t="shared" si="14"/>
        <v>0</v>
      </c>
      <c r="CO180" s="160" t="e">
        <f t="shared" si="7"/>
        <v>#VALUE!</v>
      </c>
      <c r="CP180" s="160">
        <f t="shared" si="23"/>
        <v>1</v>
      </c>
      <c r="CQ180" s="160" t="e">
        <f>IF(CP180=0,0,SUM(CO181:$CO$254))</f>
        <v>#VALUE!</v>
      </c>
      <c r="CR180" s="166"/>
      <c r="CS180" s="32">
        <f t="shared" si="35"/>
        <v>26</v>
      </c>
      <c r="CT180" s="180" t="e">
        <f>IF(CW151-CT154-CT155-CT156-CT157-CT158-CT159-CT160-CT161-CT162-CT163-CT164-CT165-CT166-CT167-CT168-CT169-CT170-CT171-CT172-CT173-CT174-CT175-CT176-CT177-CT178-CT179&gt;CW152,CW152,CW151-CT154-CT155-CT156-CT157-CT158-CT159-CT160-CT161-CT162-CT163-CT164-CT165-CT166-CT167-CT168-CT169-CT170-CT171-CT172-CT173-CT174-CT175-CT176-CT177-CT178-CT179)</f>
        <v>#VALUE!</v>
      </c>
      <c r="CU180" s="177">
        <f t="shared" si="15"/>
        <v>0</v>
      </c>
      <c r="CV180" s="179" t="e">
        <f t="shared" si="8"/>
        <v>#VALUE!</v>
      </c>
      <c r="CW180" s="179">
        <f t="shared" si="9"/>
        <v>1</v>
      </c>
      <c r="CX180" s="181" t="e">
        <f>IF(CW180=0,0,SUM(CV181:CV$254))</f>
        <v>#VALUE!</v>
      </c>
      <c r="CY180" s="177">
        <f t="shared" si="25"/>
        <v>0</v>
      </c>
      <c r="CZ180" s="179" t="e">
        <f>IF(CV180&gt;0,0,IF(DA151-CZ154-CZ155-CZ156-CZ157-CZ158-CZ159-CZ160-CZ161-CZ162-CZ163-CZ164-CZ165-CZ166-CZ167-CZ168-CZ169-CZ170-CZ171-CZ172-CZ173-CZ174-CZ175-CZ176-CZ177-CZ178-CZ179&gt;DA152,DA152,DA151-CZ154-CZ155-CZ156-CZ157-CZ158-CZ159-CZ160-CZ161-CZ162-CZ163-CZ164-CZ165-CZ166-CZ167-CZ168-CZ169-CZ170-CZ171-CZ172-CZ173-CZ174-CZ175-CZ176-CZ177-CZ178-CZ179))</f>
        <v>#VALUE!</v>
      </c>
      <c r="DA180" s="181" t="e">
        <f>IF(CZ180=0,0,SUM(CZ181:$CZ$254))</f>
        <v>#VALUE!</v>
      </c>
      <c r="DB180" s="181" t="e">
        <f t="shared" si="26"/>
        <v>#VALUE!</v>
      </c>
      <c r="DC180" s="166"/>
      <c r="DD180" s="178">
        <f t="shared" si="36"/>
        <v>26</v>
      </c>
      <c r="DE180" s="180" t="e">
        <f>IF(DH151-DE154-DE155-DE156-DE157-DE158-DE159-DE160-DE161-DE162-DE163-DE164-DE165-DE166-DE167-DE168-DE169-DE170-DE171-DE172-DE173-DE174-DE175-DE176-DE177-DE178-DE179&gt;DH152,DH152,DH151-DE154-DE155-DE156-DE157-DE158-DE159-DE160-DE161-DE162-DE163-DE164-DE165-DE166-DE167-DE168-DE169-DE170-DE171-DE172-DE173-DE174-DE175-DE176-DE177-DE178-DE179)</f>
        <v>#VALUE!</v>
      </c>
      <c r="DF180" s="177">
        <f t="shared" si="16"/>
        <v>0</v>
      </c>
      <c r="DG180" s="179" t="e">
        <f t="shared" si="10"/>
        <v>#VALUE!</v>
      </c>
      <c r="DH180" s="179">
        <f t="shared" si="11"/>
        <v>1</v>
      </c>
      <c r="DI180" s="181" t="e">
        <f>IF(DH180=0,0,SUM(DG181:DG$254))</f>
        <v>#VALUE!</v>
      </c>
      <c r="DJ180" s="177">
        <f t="shared" si="17"/>
        <v>0</v>
      </c>
      <c r="DK180" s="179" t="e">
        <f>IF(DG180&gt;0,0,IF(DL151-DK154-DK155-DK156-DK157-DK158-DK159-DK160-DK161-DK162-DK163-DK164-DK165-DK166-DK167-DK168-DK169-DK170-DK171-DK172-DK173-DK174-DK175-DK176-DK177-DK178-DK179&gt;DL152,DL152,DL151-DK154-DK155-DK156-DK157-DK158-DK159-DK160-DK161-DK162-DK163-DK164-DK165-DK166-DK167-DK168-DK169-DK170-DK171-DK172-DK173-DK174-DK175-DK176-DK177-DK178-DK179))</f>
        <v>#VALUE!</v>
      </c>
      <c r="DL180" s="181" t="e">
        <f>IF(DK180=0,0,SUM(DK181:$DK$254))</f>
        <v>#VALUE!</v>
      </c>
      <c r="DM180" s="181" t="e">
        <f t="shared" si="28"/>
        <v>#VALUE!</v>
      </c>
      <c r="DO180" s="178">
        <f t="shared" si="37"/>
        <v>26</v>
      </c>
      <c r="DP180" s="180" t="e">
        <f>IF(DS151-DP154-DP155-DP156-DP157-DP158-DP159-DP160-DP161-DP162-DP163-DP164-DP165-DP166-DP167-DP168-DP169-DP170-DP171-DP172-DP173-DP174-DP175-DP176-DP177-DP178-DP179&gt;DS152,DS152,DS151-DP154-DP155-DP156-DP157-DP158-DP159-DP160-DP161-DP162-DP163-DP164-DP165-DP166-DP167-DP168-DP169-DP170-DP171-DP172-DP173-DP174-DP175-DP176-DP177-DP178-DP179)</f>
        <v>#VALUE!</v>
      </c>
      <c r="DQ180" s="177">
        <f t="shared" si="18"/>
        <v>0</v>
      </c>
      <c r="DR180" s="179" t="e">
        <f t="shared" si="31"/>
        <v>#VALUE!</v>
      </c>
      <c r="DS180" s="179">
        <f t="shared" si="2"/>
        <v>1</v>
      </c>
      <c r="DT180" s="181" t="e">
        <f>IF(DS180=0,0,SUM(DR181:DR$254))</f>
        <v>#VALUE!</v>
      </c>
      <c r="DU180" s="177">
        <f t="shared" si="19"/>
        <v>0</v>
      </c>
      <c r="DV180" s="179" t="e">
        <f>IF(DR180&gt;0,0,IF(DW151-DV154-DV155-DV156-DV157-DV158-DV159-DV160-DV161-DV162-DV163-DV164-DV165-DV166-DV167-DV168-DV169-DV170-DV171-DV172-DV173-DV174-DV175-DV176-DV177-DV178-DV179&gt;DW152,DW152,DW151-DV154-DV155-DV156-DV157-DV158-DV159-DV160-DV161-DV162-DV163-DV164-DV165-DV166-DV167-DV168-DV169-DV170-DV171-DV172-DV173-DV174-DV175-DV176-DV177-DV178-DV179))</f>
        <v>#VALUE!</v>
      </c>
      <c r="DW180" s="181" t="e">
        <f>IF(DV180=0,0,SUM(DV181:$DV$254))</f>
        <v>#VALUE!</v>
      </c>
      <c r="DX180" s="181" t="e">
        <f t="shared" si="30"/>
        <v>#VALUE!</v>
      </c>
    </row>
    <row r="181" spans="72:128" ht="16.5" customHeight="1" x14ac:dyDescent="0.15">
      <c r="BT181" s="23">
        <v>59</v>
      </c>
      <c r="BU181" s="24">
        <v>1.7000000000000001E-2</v>
      </c>
      <c r="BV181" s="24">
        <v>1.7000000000000001E-2</v>
      </c>
      <c r="BW181" s="70"/>
      <c r="BX181" s="32">
        <f t="shared" si="32"/>
        <v>27</v>
      </c>
      <c r="BY181" s="161" t="e">
        <f>IF(CB151-BY154-BY155-BY156-BY157-BY158-BY159-BY160-BY161-BY162-BY163-BY164-BY165-BY166-BY167-BY168-BY169-BY170-BY171-BY172-BY173-BY174-BY175-BY176-BY177-BY178-BY179-BY180&gt;CB152,CB152,CB151-BY154-BY155-BY156-BY157-BY158-BY159-BY160-BY161-BY162-BY163-BY164-BY165-BY166-BY167-BY168-BY169-BY170-BY171-BY172-BY173-BY174-BY175-BY176-BY177-BY178-BY179-BY180)</f>
        <v>#VALUE!</v>
      </c>
      <c r="BZ181" s="30">
        <f t="shared" si="12"/>
        <v>0</v>
      </c>
      <c r="CA181" s="160" t="e">
        <f t="shared" si="3"/>
        <v>#VALUE!</v>
      </c>
      <c r="CB181" s="160">
        <f t="shared" si="4"/>
        <v>1</v>
      </c>
      <c r="CC181" s="160" t="e">
        <f>IF(CB181=0,0,SUM(CA182:$CA$254))</f>
        <v>#VALUE!</v>
      </c>
      <c r="CD181" s="20"/>
      <c r="CE181" s="32">
        <f t="shared" si="33"/>
        <v>27</v>
      </c>
      <c r="CF181" s="161" t="e">
        <f>IF(CI151-CF154-CF155-CF156-CF157-CF158-CF159-CF160-CF161-CF162-CF163-CF164-CF165-CF166-CF167-CF168-CF169-CF170-CF171-CF172-CF173-CF174-CF175-CF176-CF177-CF178-CF179-CF180&gt;CI152,CI152,CI151-CF154-CF155-CF156-CF157-CF158-CF159-CF160-CF161-CF162-CF163-CF164-CF165-CF166-CF167-CF168-CF169-CF170-CF171-CF172-CF173-CF174-CF175-CF176-CF177-CF178-CF179-CF180)</f>
        <v>#VALUE!</v>
      </c>
      <c r="CG181" s="30">
        <f t="shared" si="13"/>
        <v>0</v>
      </c>
      <c r="CH181" s="160" t="e">
        <f t="shared" si="5"/>
        <v>#VALUE!</v>
      </c>
      <c r="CI181" s="160">
        <f t="shared" si="6"/>
        <v>1</v>
      </c>
      <c r="CJ181" s="160" t="e">
        <f>IF(CI181=0,0,SUM(CH182:$CH$254))</f>
        <v>#VALUE!</v>
      </c>
      <c r="CK181" s="20"/>
      <c r="CL181" s="32">
        <f t="shared" si="34"/>
        <v>27</v>
      </c>
      <c r="CM181" s="161" t="e">
        <f>IF(CP151-CM154-CM155-CM156-CM157-CM158-CM159-CM160-CM161-CM162-CM163-CM164-CM165-CM166-CM167-CM168-CM169-CM170-CM171-CM172-CM173-CM174-CM175-CM176-CM177-CM178-CM179-CM180&gt;CP152,CP152,CP151-CM154-CM155-CM156-CM157-CM158-CM159-CM160-CM161-CM162-CM163-CM164-CM165-CM166-CM167-CM168-CM169-CM170-CM171-CM172-CM173-CM174-CM175-CM176-CM177-CM178-CM179-CM180)</f>
        <v>#VALUE!</v>
      </c>
      <c r="CN181" s="30">
        <f t="shared" si="14"/>
        <v>0</v>
      </c>
      <c r="CO181" s="160" t="e">
        <f t="shared" si="7"/>
        <v>#VALUE!</v>
      </c>
      <c r="CP181" s="160">
        <f t="shared" si="23"/>
        <v>1</v>
      </c>
      <c r="CQ181" s="160" t="e">
        <f>IF(CP181=0,0,SUM(CO182:$CO$254))</f>
        <v>#VALUE!</v>
      </c>
      <c r="CR181" s="166"/>
      <c r="CS181" s="32">
        <f t="shared" si="35"/>
        <v>27</v>
      </c>
      <c r="CT181" s="180" t="e">
        <f>IF(CW151-CT154-CT155-CT156-CT157-CT158-CT159-CT160-CT161-CT162-CT163-CT164-CT165-CT166-CT167-CT168-CT169-CT170-CT171-CT172-CT173-CT174-CT175-CT176-CT177-CT178-CT179-CT180&gt;CW152,CW152,CW151-CT154-CT155-CT156-CT157-CT158-CT159-CT160-CT161-CT162-CT163-CT164-CT165-CT166-CT167-CT168-CT169-CT170-CT171-CT172-CT173-CT174-CT175-CT176-CT177-CT178-CT179-CT180)</f>
        <v>#VALUE!</v>
      </c>
      <c r="CU181" s="177">
        <f t="shared" si="15"/>
        <v>0</v>
      </c>
      <c r="CV181" s="179" t="e">
        <f t="shared" si="8"/>
        <v>#VALUE!</v>
      </c>
      <c r="CW181" s="179">
        <f t="shared" si="9"/>
        <v>1</v>
      </c>
      <c r="CX181" s="181" t="e">
        <f>IF(CW181=0,0,SUM(CV182:CV$254))</f>
        <v>#VALUE!</v>
      </c>
      <c r="CY181" s="177">
        <f t="shared" si="25"/>
        <v>0</v>
      </c>
      <c r="CZ181" s="179" t="e">
        <f>IF(CV181&gt;0,0,IF(DA151-CZ154-CZ155-CZ156-CZ157-CZ158-CZ159-CZ160-CZ161-CZ162-CZ163-CZ164-CZ165-CZ166-CZ167-CZ168-CZ169-CZ170-CZ171-CZ172-CZ173-CZ174-CZ175-CZ176-CZ177-CZ178-CZ179-CZ180&gt;DA152,DA152,DA151-CZ154-CZ155-CZ156-CZ157-CZ158-CZ159-CZ160-CZ161-CZ162-CZ163-CZ164-CZ165-CZ166-CZ167-CZ168-CZ169-CZ170-CZ171-CZ172-CZ173-CZ174-CZ175-CZ176-CZ177-CZ178-CZ179-CZ180))</f>
        <v>#VALUE!</v>
      </c>
      <c r="DA181" s="181" t="e">
        <f>IF(CZ181=0,0,SUM(CZ182:$CZ$254))</f>
        <v>#VALUE!</v>
      </c>
      <c r="DB181" s="181" t="e">
        <f t="shared" si="26"/>
        <v>#VALUE!</v>
      </c>
      <c r="DC181" s="166"/>
      <c r="DD181" s="178">
        <f t="shared" si="36"/>
        <v>27</v>
      </c>
      <c r="DE181" s="180" t="e">
        <f>IF(DH151-DE154-DE155-DE156-DE157-DE158-DE159-DE160-DE161-DE162-DE163-DE164-DE165-DE166-DE167-DE168-DE169-DE170-DE171-DE172-DE173-DE174-DE175-DE176-DE177-DE178-DE179-DE180&gt;DH152,DH152,DH151-DE154-DE155-DE156-DE157-DE158-DE159-DE160-DE161-DE162-DE163-DE164-DE165-DE166-DE167-DE168-DE169-DE170-DE171-DE172-DE173-DE174-DE175-DE176-DE177-DE178-DE179-DE180)</f>
        <v>#VALUE!</v>
      </c>
      <c r="DF181" s="177">
        <f t="shared" si="16"/>
        <v>0</v>
      </c>
      <c r="DG181" s="179" t="e">
        <f t="shared" si="10"/>
        <v>#VALUE!</v>
      </c>
      <c r="DH181" s="179">
        <f t="shared" si="11"/>
        <v>1</v>
      </c>
      <c r="DI181" s="181" t="e">
        <f>IF(DH181=0,0,SUM(DG182:DG$254))</f>
        <v>#VALUE!</v>
      </c>
      <c r="DJ181" s="177">
        <f t="shared" si="17"/>
        <v>0</v>
      </c>
      <c r="DK181" s="179" t="e">
        <f>IF(DG181&gt;0,0,IF(DL151-DK154-DK155-DK156-DK157-DK158-DK159-DK160-DK161-DK162-DK163-DK164-DK165-DK166-DK167-DK168-DK169-DK170-DK171-DK172-DK173-DK174-DK175-DK176-DK177-DK178-DK179-DK180&gt;DL152,DL152,DL151-DK154-DK155-DK156-DK157-DK158-DK159-DK160-DK161-DK162-DK163-DK164-DK165-DK166-DK167-DK168-DK169-DK170-DK171-DK172-DK173-DK174-DK175-DK176-DK177-DK178-DK179-DK180))</f>
        <v>#VALUE!</v>
      </c>
      <c r="DL181" s="181" t="e">
        <f>IF(DK181=0,0,SUM(DK182:$DK$254))</f>
        <v>#VALUE!</v>
      </c>
      <c r="DM181" s="181" t="e">
        <f t="shared" si="28"/>
        <v>#VALUE!</v>
      </c>
      <c r="DO181" s="178">
        <f t="shared" si="37"/>
        <v>27</v>
      </c>
      <c r="DP181" s="180" t="e">
        <f>IF(DS151-DP154-DP155-DP156-DP157-DP158-DP159-DP160-DP161-DP162-DP163-DP164-DP165-DP166-DP167-DP168-DP169-DP170-DP171-DP172-DP173-DP174-DP175-DP176-DP177-DP178-DP179-DP180&gt;DS152,DS152,DS151-DP154-DP155-DP156-DP157-DP158-DP159-DP160-DP161-DP162-DP163-DP164-DP165-DP166-DP167-DP168-DP169-DP170-DP171-DP172-DP173-DP174-DP175-DP176-DP177-DP178-DP179-DP180)</f>
        <v>#VALUE!</v>
      </c>
      <c r="DQ181" s="177">
        <f t="shared" si="18"/>
        <v>0</v>
      </c>
      <c r="DR181" s="179" t="e">
        <f t="shared" si="31"/>
        <v>#VALUE!</v>
      </c>
      <c r="DS181" s="179">
        <f t="shared" si="2"/>
        <v>1</v>
      </c>
      <c r="DT181" s="181" t="e">
        <f>IF(DS181=0,0,SUM(DR182:DR$254))</f>
        <v>#VALUE!</v>
      </c>
      <c r="DU181" s="177">
        <f t="shared" si="19"/>
        <v>0</v>
      </c>
      <c r="DV181" s="179" t="e">
        <f>IF(DR181&gt;0,0,IF(DW151-DV154-DV155-DV156-DV157-DV158-DV159-DV160-DV161-DV162-DV163-DV164-DV165-DV166-DV167-DV168-DV169-DV170-DV171-DV172-DV173-DV174-DV175-DV176-DV177-DV178-DV179-DV180&gt;DW152,DW152,DW151-DV154-DV155-DV156-DV157-DV158-DV159-DV160-DV161-DV162-DV163-DV164-DV165-DV166-DV167-DV168-DV169-DV170-DV171-DV172-DV173-DV174-DV175-DV176-DV177-DV178-DV179-DV180))</f>
        <v>#VALUE!</v>
      </c>
      <c r="DW181" s="181" t="e">
        <f>IF(DV181=0,0,SUM(DV182:$DV$254))</f>
        <v>#VALUE!</v>
      </c>
      <c r="DX181" s="181" t="e">
        <f t="shared" si="30"/>
        <v>#VALUE!</v>
      </c>
    </row>
    <row r="182" spans="72:128" ht="16.5" customHeight="1" x14ac:dyDescent="0.15">
      <c r="BT182" s="23">
        <v>60</v>
      </c>
      <c r="BU182" s="24">
        <v>1.7000000000000001E-2</v>
      </c>
      <c r="BV182" s="24">
        <v>1.7000000000000001E-2</v>
      </c>
      <c r="BW182" s="70"/>
      <c r="BX182" s="32">
        <f t="shared" si="32"/>
        <v>28</v>
      </c>
      <c r="BY182" s="161" t="e">
        <f>IF(CB151-BY154-BY155-BY156-BY157-BY158-BY159-BY160-BY161-BY162-BY163-BY164-BY165-BY166-BY167-BY168-BY169-BY170-BY171-BY172-BY173-BY174-BY175-BY176-BY177-BY178-BY179-BY180-BY181&gt;CB152,CB152,CB151-BY154-BY155-BY156-BY157-BY158-BY159-BY160-BY161-BY162-BY163-BY164-BY165-BY166-BY167-BY168-BY169-BY170-BY171-BY172-BY173-BY174-BY175-BY176-BY177-BY178-BY179-BY180-BY181)</f>
        <v>#VALUE!</v>
      </c>
      <c r="BZ182" s="30">
        <f t="shared" si="12"/>
        <v>0</v>
      </c>
      <c r="CA182" s="160" t="e">
        <f t="shared" si="3"/>
        <v>#VALUE!</v>
      </c>
      <c r="CB182" s="160">
        <f t="shared" si="4"/>
        <v>1</v>
      </c>
      <c r="CC182" s="160" t="e">
        <f>IF(CB182=0,0,SUM(CA183:$CA$254))</f>
        <v>#VALUE!</v>
      </c>
      <c r="CD182" s="20"/>
      <c r="CE182" s="32">
        <f t="shared" si="33"/>
        <v>28</v>
      </c>
      <c r="CF182" s="161" t="e">
        <f>IF(CI151-CF154-CF155-CF156-CF157-CF158-CF159-CF160-CF161-CF162-CF163-CF164-CF165-CF166-CF167-CF168-CF169-CF170-CF171-CF172-CF173-CF174-CF175-CF176-CF177-CF178-CF179-CF180-CF181&gt;CI152,CI152,CI151-CF154-CF155-CF156-CF157-CF158-CF159-CF160-CF161-CF162-CF163-CF164-CF165-CF166-CF167-CF168-CF169-CF170-CF171-CF172-CF173-CF174-CF175-CF176-CF177-CF178-CF179-CF180-CF181)</f>
        <v>#VALUE!</v>
      </c>
      <c r="CG182" s="30">
        <f t="shared" si="13"/>
        <v>0</v>
      </c>
      <c r="CH182" s="160" t="e">
        <f t="shared" si="5"/>
        <v>#VALUE!</v>
      </c>
      <c r="CI182" s="160">
        <f t="shared" si="6"/>
        <v>1</v>
      </c>
      <c r="CJ182" s="160" t="e">
        <f>IF(CI182=0,0,SUM(CH183:$CH$254))</f>
        <v>#VALUE!</v>
      </c>
      <c r="CK182" s="20"/>
      <c r="CL182" s="32">
        <f t="shared" si="34"/>
        <v>28</v>
      </c>
      <c r="CM182" s="161" t="e">
        <f>IF(CP151-CM154-CM155-CM156-CM157-CM158-CM159-CM160-CM161-CM162-CM163-CM164-CM165-CM166-CM167-CM168-CM169-CM170-CM171-CM172-CM173-CM174-CM175-CM176-CM177-CM178-CM179-CM180-CM181&gt;CP152,CP152,CP151-CM154-CM155-CM156-CM157-CM158-CM159-CM160-CM161-CM162-CM163-CM164-CM165-CM166-CM167-CM168-CM169-CM170-CM171-CM172-CM173-CM174-CM175-CM176-CM177-CM178-CM179-CM180-CM181)</f>
        <v>#VALUE!</v>
      </c>
      <c r="CN182" s="30">
        <f t="shared" si="14"/>
        <v>0</v>
      </c>
      <c r="CO182" s="160" t="e">
        <f t="shared" si="7"/>
        <v>#VALUE!</v>
      </c>
      <c r="CP182" s="160">
        <f t="shared" si="23"/>
        <v>1</v>
      </c>
      <c r="CQ182" s="160" t="e">
        <f>IF(CP182=0,0,SUM(CO183:$CO$254))</f>
        <v>#VALUE!</v>
      </c>
      <c r="CR182" s="166"/>
      <c r="CS182" s="32">
        <f t="shared" si="35"/>
        <v>28</v>
      </c>
      <c r="CT182" s="180" t="e">
        <f>IF(CW151-CT154-CT155-CT156-CT157-CT158-CT159-CT160-CT161-CT162-CT163-CT164-CT165-CT166-CT167-CT168-CT169-CT170-CT171-CT172-CT173-CT174-CT175-CT176-CT177-CT178-CT179-CT180-CT181&gt;CW152,CW152,CW151-CT154-CT155-CT156-CT157-CT158-CT159-CT160-CT161-CT162-CT163-CT164-CT165-CT166-CT167-CT168-CT169-CT170-CT171-CT172-CT173-CT174-CT175-CT176-CT177-CT178-CT179-CT180-CT181)</f>
        <v>#VALUE!</v>
      </c>
      <c r="CU182" s="177">
        <f t="shared" si="15"/>
        <v>0</v>
      </c>
      <c r="CV182" s="179" t="e">
        <f t="shared" si="8"/>
        <v>#VALUE!</v>
      </c>
      <c r="CW182" s="179">
        <f t="shared" si="9"/>
        <v>1</v>
      </c>
      <c r="CX182" s="181" t="e">
        <f>IF(CW182=0,0,SUM(CV183:CV$254))</f>
        <v>#VALUE!</v>
      </c>
      <c r="CY182" s="177">
        <f t="shared" si="25"/>
        <v>0</v>
      </c>
      <c r="CZ182" s="179" t="e">
        <f>IF(CV182&gt;0,0,IF(DA151-CZ154-CZ155-CZ156-CZ157-CZ158-CZ159-CZ160-CZ161-CZ162-CZ163-CZ164-CZ165-CZ166-CZ167-CZ168-CZ169-CZ170-CZ171-CZ172-CZ173-CZ174-CZ175-CZ176-CZ177-CZ178-CZ179-CZ180-CZ181&gt;DA152,DA152,DA151-CZ154-CZ155-CZ156-CZ157-CZ158-CZ159-CZ160-CZ161-CZ162-CZ163-CZ164-CZ165-CZ166-CZ167-CZ168-CZ169-CZ170-CZ171-CZ172-CZ173-CZ174-CZ175-CZ176-CZ177-CZ178-CZ179-CZ180-CZ181))</f>
        <v>#VALUE!</v>
      </c>
      <c r="DA182" s="181" t="e">
        <f>IF(CZ182=0,0,SUM(CZ183:$CZ$254))</f>
        <v>#VALUE!</v>
      </c>
      <c r="DB182" s="181" t="e">
        <f t="shared" si="26"/>
        <v>#VALUE!</v>
      </c>
      <c r="DC182" s="166"/>
      <c r="DD182" s="178">
        <f t="shared" si="36"/>
        <v>28</v>
      </c>
      <c r="DE182" s="180" t="e">
        <f>IF(DH151-DE154-DE155-DE156-DE157-DE158-DE159-DE160-DE161-DE162-DE163-DE164-DE165-DE166-DE167-DE168-DE169-DE170-DE171-DE172-DE173-DE174-DE175-DE176-DE177-DE178-DE179-DE180-DE181&gt;DH152,DH152,DH151-DE154-DE155-DE156-DE157-DE158-DE159-DE160-DE161-DE162-DE163-DE164-DE165-DE166-DE167-DE168-DE169-DE170-DE171-DE172-DE173-DE174-DE175-DE176-DE177-DE178-DE179-DE180-DE181)</f>
        <v>#VALUE!</v>
      </c>
      <c r="DF182" s="177">
        <f t="shared" si="16"/>
        <v>0</v>
      </c>
      <c r="DG182" s="179" t="e">
        <f t="shared" si="10"/>
        <v>#VALUE!</v>
      </c>
      <c r="DH182" s="179">
        <f t="shared" si="11"/>
        <v>1</v>
      </c>
      <c r="DI182" s="181" t="e">
        <f>IF(DH182=0,0,SUM(DG183:DG$254))</f>
        <v>#VALUE!</v>
      </c>
      <c r="DJ182" s="177">
        <f t="shared" si="17"/>
        <v>0</v>
      </c>
      <c r="DK182" s="179" t="e">
        <f>IF(DG182&gt;0,0,IF(DL151-DK154-DK155-DK156-DK157-DK158-DK159-DK160-DK161-DK162-DK163-DK164-DK165-DK166-DK167-DK168-DK169-DK170-DK171-DK172-DK173-DK174-DK175-DK176-DK177-DK178-DK179-DK180-DK181&gt;DL152,DL152,DL151-DK154-DK155-DK156-DK157-DK158-DK159-DK160-DK161-DK162-DK163-DK164-DK165-DK166-DK167-DK168-DK169-DK170-DK171-DK172-DK173-DK174-DK175-DK176-DK177-DK178-DK179-DK180-DK181))</f>
        <v>#VALUE!</v>
      </c>
      <c r="DL182" s="181" t="e">
        <f>IF(DK182=0,0,SUM(DK183:$DK$254))</f>
        <v>#VALUE!</v>
      </c>
      <c r="DM182" s="181" t="e">
        <f t="shared" si="28"/>
        <v>#VALUE!</v>
      </c>
      <c r="DO182" s="178">
        <f t="shared" si="37"/>
        <v>28</v>
      </c>
      <c r="DP182" s="180" t="e">
        <f>IF(DS151-DP154-DP155-DP156-DP157-DP158-DP159-DP160-DP161-DP162-DP163-DP164-DP165-DP166-DP167-DP168-DP169-DP170-DP171-DP172-DP173-DP174-DP175-DP176-DP177-DP178-DP179-DP180-DP181&gt;DS152,DS152,DS151-DP154-DP155-DP156-DP157-DP158-DP159-DP160-DP161-DP162-DP163-DP164-DP165-DP166-DP167-DP168-DP169-DP170-DP171-DP172-DP173-DP174-DP175-DP176-DP177-DP178-DP179-DP180-DP181)</f>
        <v>#VALUE!</v>
      </c>
      <c r="DQ182" s="177">
        <f t="shared" si="18"/>
        <v>0</v>
      </c>
      <c r="DR182" s="179" t="e">
        <f t="shared" si="31"/>
        <v>#VALUE!</v>
      </c>
      <c r="DS182" s="179">
        <f t="shared" si="2"/>
        <v>1</v>
      </c>
      <c r="DT182" s="181" t="e">
        <f>IF(DS182=0,0,SUM(DR183:DR$254))</f>
        <v>#VALUE!</v>
      </c>
      <c r="DU182" s="177">
        <f t="shared" si="19"/>
        <v>0</v>
      </c>
      <c r="DV182" s="179" t="e">
        <f>IF(DR182&gt;0,0,IF(DW151-DV154-DV155-DV156-DV157-DV158-DV159-DV160-DV161-DV162-DV163-DV164-DV165-DV166-DV167-DV168-DV169-DV170-DV171-DV172-DV173-DV174-DV175-DV176-DV177-DV178-DV179-DV180-DV181&gt;DW152,DW152,DW151-DV154-DV155-DV156-DV157-DV158-DV159-DV160-DV161-DV162-DV163-DV164-DV165-DV166-DV167-DV168-DV169-DV170-DV171-DV172-DV173-DV174-DV175-DV176-DV177-DV178-DV179-DV180-DV181))</f>
        <v>#VALUE!</v>
      </c>
      <c r="DW182" s="181" t="e">
        <f>IF(DV182=0,0,SUM(DV183:$DV$254))</f>
        <v>#VALUE!</v>
      </c>
      <c r="DX182" s="181" t="e">
        <f t="shared" si="30"/>
        <v>#VALUE!</v>
      </c>
    </row>
    <row r="183" spans="72:128" ht="16.5" customHeight="1" x14ac:dyDescent="0.15">
      <c r="BT183" s="23">
        <v>61</v>
      </c>
      <c r="BU183" s="24">
        <v>1.7000000000000001E-2</v>
      </c>
      <c r="BV183" s="24">
        <v>1.7000000000000001E-2</v>
      </c>
      <c r="BW183" s="70"/>
      <c r="BX183" s="32">
        <f t="shared" si="32"/>
        <v>29</v>
      </c>
      <c r="BY183" s="161" t="e">
        <f>IF(CB151-BY154-BY155-BY156-BY157-BY158-BY159-BY160-BY161-BY162-BY163-BY164-BY165-BY166-BY167-BY168-BY169-BY170-BY171-BY172-BY173-BY174-BY175-BY176-BY177-BY178-BY179-BY180-BY181-BY182&gt;CB152,CB152,CB151-BY154-BY155-BY156-BY157-BY158-BY159-BY160-BY161-BY162-BY163-BY164-BY165-BY166-BY167-BY168-BY169-BY170-BY171-BY172-BY173-BY174-BY175-BY176-BY177-BY178-BY179-BY180-BY181-BY182)</f>
        <v>#VALUE!</v>
      </c>
      <c r="BZ183" s="30">
        <f t="shared" si="12"/>
        <v>0</v>
      </c>
      <c r="CA183" s="160" t="e">
        <f t="shared" si="3"/>
        <v>#VALUE!</v>
      </c>
      <c r="CB183" s="160">
        <f t="shared" si="4"/>
        <v>1</v>
      </c>
      <c r="CC183" s="160" t="e">
        <f>IF(CB183=0,0,SUM(CA184:$CA$254))</f>
        <v>#VALUE!</v>
      </c>
      <c r="CD183" s="20"/>
      <c r="CE183" s="32">
        <f t="shared" si="33"/>
        <v>29</v>
      </c>
      <c r="CF183" s="161" t="e">
        <f>IF(CI151-CF154-CF155-CF156-CF157-CF158-CF159-CF160-CF161-CF162-CF163-CF164-CF165-CF166-CF167-CF168-CF169-CF170-CF171-CF172-CF173-CF174-CF175-CF176-CF177-CF178-CF179-CF180-CF181-CF182&gt;CI152,CI152,CI151-CF154-CF155-CF156-CF157-CF158-CF159-CF160-CF161-CF162-CF163-CF164-CF165-CF166-CF167-CF168-CF169-CF170-CF171-CF172-CF173-CF174-CF175-CF176-CF177-CF178-CF179-CF180-CF181-CF182)</f>
        <v>#VALUE!</v>
      </c>
      <c r="CG183" s="30">
        <f t="shared" si="13"/>
        <v>0</v>
      </c>
      <c r="CH183" s="160" t="e">
        <f t="shared" si="5"/>
        <v>#VALUE!</v>
      </c>
      <c r="CI183" s="160">
        <f t="shared" si="6"/>
        <v>1</v>
      </c>
      <c r="CJ183" s="160" t="e">
        <f>IF(CI183=0,0,SUM(CH184:$CH$254))</f>
        <v>#VALUE!</v>
      </c>
      <c r="CK183" s="20"/>
      <c r="CL183" s="32">
        <f t="shared" si="34"/>
        <v>29</v>
      </c>
      <c r="CM183" s="161" t="e">
        <f>IF(CP151-CM154-CM155-CM156-CM157-CM158-CM159-CM160-CM161-CM162-CM163-CM164-CM165-CM166-CM167-CM168-CM169-CM170-CM171-CM172-CM173-CM174-CM175-CM176-CM177-CM178-CM179-CM180-CM181-CM182&gt;CP152,CP152,CP151-CM154-CM155-CM156-CM157-CM158-CM159-CM160-CM161-CM162-CM163-CM164-CM165-CM166-CM167-CM168-CM169-CM170-CM171-CM172-CM173-CM174-CM175-CM176-CM177-CM178-CM179-CM180-CM181-CM182)</f>
        <v>#VALUE!</v>
      </c>
      <c r="CN183" s="30">
        <f t="shared" si="14"/>
        <v>0</v>
      </c>
      <c r="CO183" s="160" t="e">
        <f t="shared" si="7"/>
        <v>#VALUE!</v>
      </c>
      <c r="CP183" s="160">
        <f t="shared" si="23"/>
        <v>1</v>
      </c>
      <c r="CQ183" s="160" t="e">
        <f>IF(CP183=0,0,SUM(CO184:$CO$254))</f>
        <v>#VALUE!</v>
      </c>
      <c r="CR183" s="166"/>
      <c r="CS183" s="32">
        <f t="shared" si="35"/>
        <v>29</v>
      </c>
      <c r="CT183" s="10" t="e">
        <f>IF(CW151-CT154-CT155-CT156-CT157-CT158-CT159-CT160-CT161-CT162-CT163-CT164-CT165-CT166-CT167-CT168-CT169-CT170-CT171-CT172-CT173-CT174-CT175-CT176-CT177-CT178-CT179-CT180-CT181-CT182&gt;CW152,CW152,CW151-CT154-CT155-CT156-CT157-CT158-CT159-CT160-CT161-CT162-CT163-CT164-CT165-CT166-CT167-CT168-CT169-CT170-CT171-CT172-CT173-CT174-CT175-CT176-CT177-CT178-CT179-CT180-CT181-CT182)</f>
        <v>#VALUE!</v>
      </c>
      <c r="CU183" s="177">
        <f t="shared" si="15"/>
        <v>0</v>
      </c>
      <c r="CV183" s="179" t="e">
        <f t="shared" si="8"/>
        <v>#VALUE!</v>
      </c>
      <c r="CW183" s="179">
        <f t="shared" si="9"/>
        <v>1</v>
      </c>
      <c r="CX183" s="181" t="e">
        <f>IF(CW183=0,0,SUM(CV184:CV$254))</f>
        <v>#VALUE!</v>
      </c>
      <c r="CY183" s="11">
        <f t="shared" si="25"/>
        <v>0</v>
      </c>
      <c r="CZ183" s="7" t="e">
        <f>IF(CV183&gt;0,0,IF(DA151-CZ154-CZ155-CZ156-CZ157-CZ158-CZ159-CZ160-CZ161-CZ162-CZ163-CZ164-CZ165-CZ166-CZ167-CZ168-CZ169-CZ170-CZ171-CZ172-CZ173-CZ174-CZ175-CZ176-CZ177-CZ178-CZ179-CZ180-CZ181-CZ182&gt;DA152,DA152,DA151-CZ154-CZ155-CZ156-CZ157-CZ158-CZ159-CZ160-CZ161-CZ162-CZ163-CZ164-CZ165-CZ166-CZ167-CZ168-CZ169-CZ170-CZ171-CZ172-CZ173-CZ174-CZ175-CZ176-CZ177-CZ178-CZ179-CZ180-CZ181-CZ182))</f>
        <v>#VALUE!</v>
      </c>
      <c r="DA183" s="181" t="e">
        <f>IF(CZ183=0,0,SUM(CZ184:$CZ$254))</f>
        <v>#VALUE!</v>
      </c>
      <c r="DB183" s="12" t="e">
        <f t="shared" si="26"/>
        <v>#VALUE!</v>
      </c>
      <c r="DC183" s="166"/>
      <c r="DD183" s="178">
        <f t="shared" si="36"/>
        <v>29</v>
      </c>
      <c r="DE183" s="180" t="e">
        <f>IF(DH151-DE154-DE155-DE156-DE157-DE158-DE159-DE160-DE161-DE162-DE163-DE164-DE165-DE166-DE167-DE168-DE169-DE170-DE171-DE172-DE173-DE174-DE175-DE176-DE177-DE178-DE179-DE180-DE181-DE182&gt;DH152,DH152,DH151-DE154-DE155-DE156-DE157-DE158-DE159-DE160-DE161-DE162-DE163-DE164-DE165-DE166-DE167-DE168-DE169-DE170-DE171-DE172-DE173-DE174-DE175-DE176-DE177-DE178-DE179-DE180-DE181-DE182)</f>
        <v>#VALUE!</v>
      </c>
      <c r="DF183" s="177">
        <f t="shared" si="16"/>
        <v>0</v>
      </c>
      <c r="DG183" s="179" t="e">
        <f t="shared" si="10"/>
        <v>#VALUE!</v>
      </c>
      <c r="DH183" s="179">
        <f t="shared" si="11"/>
        <v>1</v>
      </c>
      <c r="DI183" s="181" t="e">
        <f>IF(DH183=0,0,SUM(DG184:DG$254))</f>
        <v>#VALUE!</v>
      </c>
      <c r="DJ183" s="177">
        <f t="shared" si="17"/>
        <v>0</v>
      </c>
      <c r="DK183" s="179" t="e">
        <f>IF(DG183&gt;0,0,IF(DL151-DK154-DK155-DK156-DK157-DK158-DK159-DK160-DK161-DK162-DK163-DK164-DK165-DK166-DK167-DK168-DK169-DK170-DK171-DK172-DK173-DK174-DK175-DK176-DK177-DK178-DK179-DK180-DK181-DK182&gt;DL152,DL152,DL151-DK154-DK155-DK156-DK157-DK158-DK159-DK160-DK161-DK162-DK163-DK164-DK165-DK166-DK167-DK168-DK169-DK170-DK171-DK172-DK173-DK174-DK175-DK176-DK177-DK178-DK179-DK180-DK181-DK182))</f>
        <v>#VALUE!</v>
      </c>
      <c r="DL183" s="181" t="e">
        <f>IF(DK183=0,0,SUM(DK184:$DK$254))</f>
        <v>#VALUE!</v>
      </c>
      <c r="DM183" s="181" t="e">
        <f t="shared" si="28"/>
        <v>#VALUE!</v>
      </c>
      <c r="DO183" s="178">
        <f t="shared" si="37"/>
        <v>29</v>
      </c>
      <c r="DP183" s="180" t="e">
        <f>IF(DS151-DP154-DP155-DP156-DP157-DP158-DP159-DP160-DP161-DP162-DP163-DP164-DP165-DP166-DP167-DP168-DP169-DP170-DP171-DP172-DP173-DP174-DP175-DP176-DP177-DP178-DP179-DP180-DP181-DP182&gt;DS152,DS152,DS151-DP154-DP155-DP156-DP157-DP158-DP159-DP160-DP161-DP162-DP163-DP164-DP165-DP166-DP167-DP168-DP169-DP170-DP171-DP172-DP173-DP174-DP175-DP176-DP177-DP178-DP179-DP180-DP181-DP182)</f>
        <v>#VALUE!</v>
      </c>
      <c r="DQ183" s="177">
        <f t="shared" si="18"/>
        <v>0</v>
      </c>
      <c r="DR183" s="179" t="e">
        <f t="shared" si="31"/>
        <v>#VALUE!</v>
      </c>
      <c r="DS183" s="179">
        <f t="shared" si="2"/>
        <v>1</v>
      </c>
      <c r="DT183" s="181" t="e">
        <f>IF(DS183=0,0,SUM(DR184:DR$254))</f>
        <v>#VALUE!</v>
      </c>
      <c r="DU183" s="177">
        <f t="shared" si="19"/>
        <v>0</v>
      </c>
      <c r="DV183" s="179" t="e">
        <f>IF(DR183&gt;0,0,IF(DW151-DV154-DV155-DV156-DV157-DV158-DV159-DV160-DV161-DV162-DV163-DV164-DV165-DV166-DV167-DV168-DV169-DV170-DV171-DV172-DV173-DV174-DV175-DV176-DV177-DV178-DV179-DV180-DV181-DV182&gt;DW152,DW152,DW151-DV154-DV155-DV156-DV157-DV158-DV159-DV160-DV161-DV162-DV163-DV164-DV165-DV166-DV167-DV168-DV169-DV170-DV171-DV172-DV173-DV174-DV175-DV176-DV177-DV178-DV179-DV180-DV181-DV182))</f>
        <v>#VALUE!</v>
      </c>
      <c r="DW183" s="181" t="e">
        <f>IF(DV183=0,0,SUM(DV184:$DV$254))</f>
        <v>#VALUE!</v>
      </c>
      <c r="DX183" s="181" t="e">
        <f t="shared" si="30"/>
        <v>#VALUE!</v>
      </c>
    </row>
    <row r="184" spans="72:128" ht="16.5" customHeight="1" x14ac:dyDescent="0.15">
      <c r="BT184" s="23">
        <v>62</v>
      </c>
      <c r="BU184" s="24">
        <v>1.7000000000000001E-2</v>
      </c>
      <c r="BV184" s="24">
        <v>1.7000000000000001E-2</v>
      </c>
      <c r="BW184" s="70"/>
      <c r="BX184" s="32">
        <f t="shared" si="32"/>
        <v>30</v>
      </c>
      <c r="BY184" s="161" t="e">
        <f>IF(CB151-BY154-BY155-BY156-BY157-BY158-BY159-BY160-BY161-BY162-BY163-BY164-BY165-BY166-BY167-BY168-BY169-BY170-BY171-BY172-BY173-BY174-BY175-BY176-BY177-BY178-BY179-BY180-BY181-BY182-BY183&gt;CB152,CB152,CB151-BY154-BY155-BY156-BY157-BY158-BY159-BY160-BY161-BY162-BY163-BY164-BY165-BY166-BY167-BY168-BY169-BY170-BY171-BY172-BY173-BY174-BY175-BY176-BY177-BY178-BY179-BY180-BY181-BY182-BY183)</f>
        <v>#VALUE!</v>
      </c>
      <c r="BZ184" s="30">
        <f t="shared" si="12"/>
        <v>0</v>
      </c>
      <c r="CA184" s="160" t="e">
        <f t="shared" si="3"/>
        <v>#VALUE!</v>
      </c>
      <c r="CB184" s="160">
        <f t="shared" si="4"/>
        <v>1</v>
      </c>
      <c r="CC184" s="160" t="e">
        <f>IF(CB184=0,0,SUM(CA185:$CA$254))</f>
        <v>#VALUE!</v>
      </c>
      <c r="CD184" s="20"/>
      <c r="CE184" s="32">
        <f t="shared" si="33"/>
        <v>30</v>
      </c>
      <c r="CF184" s="161" t="e">
        <f>IF(CI151-CF154-CF155-CF156-CF157-CF158-CF159-CF160-CF161-CF162-CF163-CF164-CF165-CF166-CF167-CF168-CF169-CF170-CF171-CF172-CF173-CF174-CF175-CF176-CF177-CF178-CF179-CF180-CF181-CF182-CF183&gt;CI152,CI152,CI151-CF154-CF155-CF156-CF157-CF158-CF159-CF160-CF161-CF162-CF163-CF164-CF165-CF166-CF167-CF168-CF169-CF170-CF171-CF172-CF173-CF174-CF175-CF176-CF177-CF178-CF179-CF180-CF181-CF182-CF183)</f>
        <v>#VALUE!</v>
      </c>
      <c r="CG184" s="30">
        <f t="shared" si="13"/>
        <v>0</v>
      </c>
      <c r="CH184" s="160" t="e">
        <f t="shared" si="5"/>
        <v>#VALUE!</v>
      </c>
      <c r="CI184" s="160">
        <f t="shared" si="6"/>
        <v>1</v>
      </c>
      <c r="CJ184" s="160" t="e">
        <f>IF(CI184=0,0,SUM(CH185:$CH$254))</f>
        <v>#VALUE!</v>
      </c>
      <c r="CK184" s="20"/>
      <c r="CL184" s="32">
        <f t="shared" si="34"/>
        <v>30</v>
      </c>
      <c r="CM184" s="161" t="e">
        <f>IF(CP151-CM154-CM155-CM156-CM157-CM158-CM159-CM160-CM161-CM162-CM163-CM164-CM165-CM166-CM167-CM168-CM169-CM170-CM171-CM172-CM173-CM174-CM175-CM176-CM177-CM178-CM179-CM180-CM181-CM182-CM183&gt;CP152,CP152,CP151-CM154-CM155-CM156-CM157-CM158-CM159-CM160-CM161-CM162-CM163-CM164-CM165-CM166-CM167-CM168-CM169-CM170-CM171-CM172-CM173-CM174-CM175-CM176-CM177-CM178-CM179-CM180-CM181-CM182-CM183)</f>
        <v>#VALUE!</v>
      </c>
      <c r="CN184" s="30">
        <f t="shared" si="14"/>
        <v>0</v>
      </c>
      <c r="CO184" s="160" t="e">
        <f t="shared" si="7"/>
        <v>#VALUE!</v>
      </c>
      <c r="CP184" s="160">
        <f t="shared" si="23"/>
        <v>1</v>
      </c>
      <c r="CQ184" s="160" t="e">
        <f>IF(CP184=0,0,SUM(CO185:$CO$254))</f>
        <v>#VALUE!</v>
      </c>
      <c r="CR184" s="166"/>
      <c r="CS184" s="32">
        <f t="shared" si="35"/>
        <v>30</v>
      </c>
      <c r="CT184" s="180" t="e">
        <f>IF(CW151-CT154-CT155-CT156-CT157-CT158-CT159-CT160-CT161-CT162-CT163-CT164-CT165-CT166-CT167-CT168-CT169-CT170-CT171-CT172-CT173-CT174-CT175-CT176-CT177-CT178-CT179-CT180-CT181-CT182-CT183&gt;CW152,CW152,CW151-CT154-CT155-CT156-CT157-CT158-CT159-CT160-CT161-CT162-CT163-CT164-CT165-CT166-CT167-CT168-CT169-CT170-CT171-CT172-CT173-CT174-CT175-CT176-CT177-CT178-CT179-CT180-CT181-CT182-CT183)</f>
        <v>#VALUE!</v>
      </c>
      <c r="CU184" s="177">
        <f t="shared" si="15"/>
        <v>0</v>
      </c>
      <c r="CV184" s="179" t="e">
        <f t="shared" si="8"/>
        <v>#VALUE!</v>
      </c>
      <c r="CW184" s="179">
        <f t="shared" si="9"/>
        <v>1</v>
      </c>
      <c r="CX184" s="181" t="e">
        <f>IF(CW184=0,0,SUM(CV185:CV$254))</f>
        <v>#VALUE!</v>
      </c>
      <c r="CY184" s="177">
        <f t="shared" si="25"/>
        <v>0</v>
      </c>
      <c r="CZ184" s="179" t="e">
        <f>IF(CV184&gt;0,0,IF(DA151-CZ154-CZ155-CZ156-CZ157-CZ158-CZ159-CZ160-CZ161-CZ162-CZ163-CZ164-CZ165-CZ166-CZ167-CZ168-CZ169-CZ170-CZ171-CZ172-CZ173-CZ174-CZ175-CZ176-CZ177-CZ178-CZ179-CZ180-CZ181-CZ182-CZ183&gt;DA152,DA152,DA151-CZ154-CZ155-CZ156-CZ157-CZ158-CZ159-CZ160-CZ161-CZ162-CZ163-CZ164-CZ165-CZ166-CZ167-CZ168-CZ169-CZ170-CZ171-CZ172-CZ173-CZ174-CZ175-CZ176-CZ177-CZ178-CZ179-CZ180-CZ181-CZ182-CZ183))</f>
        <v>#VALUE!</v>
      </c>
      <c r="DA184" s="181" t="e">
        <f>IF(CZ184=0,0,SUM(CZ185:$CZ$254))</f>
        <v>#VALUE!</v>
      </c>
      <c r="DB184" s="181" t="e">
        <f>IF(AND(CV184=0,CZ184=0),0,IF(CV184&gt;0,CV184,IF(CZ184=DA183,CZ184*CY184-1,CZ184*CY184)))</f>
        <v>#VALUE!</v>
      </c>
      <c r="DC184" s="166"/>
      <c r="DD184" s="178">
        <f t="shared" si="36"/>
        <v>30</v>
      </c>
      <c r="DE184" s="180" t="e">
        <f>IF(DH151-DE154-DE155-DE156-DE157-DE158-DE159-DE160-DE161-DE162-DE163-DE164-DE165-DE166-DE167-DE168-DE169-DE170-DE171-DE172-DE173-DE174-DE175-DE176-DE177-DE178-DE179-DE180-DE181-DE182-DE183&gt;DH152,DH152,DH151-DE154-DE155-DE156-DE157-DE158-DE159-DE160-DE161-DE162-DE163-DE164-DE165-DE166-DE167-DE168-DE169-DE170-DE171-DE172-DE173-DE174-DE175-DE176-DE177-DE178-DE179-DE180-DE181-DE182-DE183)</f>
        <v>#VALUE!</v>
      </c>
      <c r="DF184" s="177">
        <f t="shared" si="16"/>
        <v>0</v>
      </c>
      <c r="DG184" s="179" t="e">
        <f t="shared" si="10"/>
        <v>#VALUE!</v>
      </c>
      <c r="DH184" s="179">
        <f t="shared" si="11"/>
        <v>1</v>
      </c>
      <c r="DI184" s="181" t="e">
        <f>IF(DH184=0,0,SUM(DG185:DG$254))</f>
        <v>#VALUE!</v>
      </c>
      <c r="DJ184" s="177">
        <f t="shared" si="17"/>
        <v>0</v>
      </c>
      <c r="DK184" s="179" t="e">
        <f>IF(DG184&gt;0,0,IF(DL151-DK154-DK155-DK156-DK157-DK158-DK159-DK160-DK161-DK162-DK163-DK164-DK165-DK166-DK167-DK168-DK169-DK170-DK171-DK172-DK173-DK174-DK175-DK176-DK177-DK178-DK179-DK180-DK181-DK182-DK183&gt;DL152,DL152,DL151-DK154-DK155-DK156-DK157-DK158-DK159-DK160-DK161-DK162-DK163-DK164-DK165-DK166-DK167-DK168-DK169-DK170-DK171-DK172-DK173-DK174-DK175-DK176-DK177-DK178-DK179-DK180-DK181-DK182-DK183))</f>
        <v>#VALUE!</v>
      </c>
      <c r="DL184" s="181" t="e">
        <f>IF(DK184=0,0,SUM(DK185:$DK$254))</f>
        <v>#VALUE!</v>
      </c>
      <c r="DM184" s="181" t="e">
        <f t="shared" si="28"/>
        <v>#VALUE!</v>
      </c>
      <c r="DO184" s="178">
        <f t="shared" si="37"/>
        <v>30</v>
      </c>
      <c r="DP184" s="180" t="e">
        <f>IF(DS151-DP154-DP155-DP156-DP157-DP158-DP159-DP160-DP161-DP162-DP163-DP164-DP165-DP166-DP167-DP168-DP169-DP170-DP171-DP172-DP173-DP174-DP175-DP176-DP177-DP178-DP179-DP180-DP181-DP182-DP183&gt;DS152,DS152,DS151-DP154-DP155-DP156-DP157-DP158-DP159-DP160-DP161-DP162-DP163-DP164-DP165-DP166-DP167-DP168-DP169-DP170-DP171-DP172-DP173-DP174-DP175-DP176-DP177-DP178-DP179-DP180-DP181-DP182-DP183)</f>
        <v>#VALUE!</v>
      </c>
      <c r="DQ184" s="177">
        <f t="shared" si="18"/>
        <v>0</v>
      </c>
      <c r="DR184" s="179" t="e">
        <f t="shared" si="31"/>
        <v>#VALUE!</v>
      </c>
      <c r="DS184" s="179">
        <f t="shared" si="2"/>
        <v>1</v>
      </c>
      <c r="DT184" s="181" t="e">
        <f>IF(DS184=0,0,SUM(DR185:DR$254))</f>
        <v>#VALUE!</v>
      </c>
      <c r="DU184" s="177">
        <f t="shared" si="19"/>
        <v>0</v>
      </c>
      <c r="DV184" s="179" t="e">
        <f>IF(DR184&gt;0,0,IF(DW151-DV154-DV155-DV156-DV157-DV158-DV159-DV160-DV161-DV162-DV163-DV164-DV165-DV166-DV167-DV168-DV169-DV170-DV171-DV172-DV173-DV174-DV175-DV176-DV177-DV178-DV179-DV180-DV181-DV182-DV183&gt;DW152,DW152,DW151-DV154-DV155-DV156-DV157-DV158-DV159-DV160-DV161-DV162-DV163-DV164-DV165-DV166-DV167-DV168-DV169-DV170-DV171-DV172-DV173-DV174-DV175-DV176-DV177-DV178-DV179-DV180-DV181-DV182-DV183))</f>
        <v>#VALUE!</v>
      </c>
      <c r="DW184" s="181" t="e">
        <f>IF(DV184=0,0,SUM(DV185:$DV$254))</f>
        <v>#VALUE!</v>
      </c>
      <c r="DX184" s="181" t="e">
        <f t="shared" si="30"/>
        <v>#VALUE!</v>
      </c>
    </row>
    <row r="185" spans="72:128" ht="16.5" customHeight="1" x14ac:dyDescent="0.15">
      <c r="BT185" s="23">
        <v>63</v>
      </c>
      <c r="BU185" s="24">
        <v>1.6E-2</v>
      </c>
      <c r="BV185" s="24">
        <v>1.6E-2</v>
      </c>
      <c r="BW185" s="70"/>
      <c r="BX185" s="32">
        <f t="shared" si="32"/>
        <v>31</v>
      </c>
      <c r="BY185" s="161" t="e">
        <f>IF(CB151-BY154-BY155-BY156-BY157-BY158-BY159-BY160-BY161-BY162-BY163-BY164-BY165-BY166-BY167-BY168-BY169-BY170-BY171-BY172-BY173-BY174-BY175-BY176-BY177-BY178-BY179-BY180-BY181-BY182-BY183-BY184&gt;CB152,CB152,CB151-BY154-BY155-BY156-BY157-BY158-BY159-BY160-BY161-BY162-BY163-BY164-BY165-BY166-BY167-BY168-BY169-BY170-BY171-BY172-BY173-BY174-BY175-BY176-BY177-BY178-BY179-BY180-BY181-BY182-BY183-BY184)</f>
        <v>#VALUE!</v>
      </c>
      <c r="BZ185" s="30">
        <f t="shared" si="12"/>
        <v>0</v>
      </c>
      <c r="CA185" s="160" t="e">
        <f t="shared" si="3"/>
        <v>#VALUE!</v>
      </c>
      <c r="CB185" s="160">
        <f t="shared" si="4"/>
        <v>1</v>
      </c>
      <c r="CC185" s="160" t="e">
        <f>IF(CB185=0,0,SUM(CA186:$CA$254))</f>
        <v>#VALUE!</v>
      </c>
      <c r="CD185" s="20"/>
      <c r="CE185" s="32">
        <f t="shared" si="33"/>
        <v>31</v>
      </c>
      <c r="CF185" s="161" t="e">
        <f>IF(CI151-CF154-CF155-CF156-CF157-CF158-CF159-CF160-CF161-CF162-CF163-CF164-CF165-CF166-CF167-CF168-CF169-CF170-CF171-CF172-CF173-CF174-CF175-CF176-CF177-CF178-CF179-CF180-CF181-CF182-CF183-CF184&gt;CI152,CI152,CI151-CF154-CF155-CF156-CF157-CF158-CF159-CF160-CF161-CF162-CF163-CF164-CF165-CF166-CF167-CF168-CF169-CF170-CF171-CF172-CF173-CF174-CF175-CF176-CF177-CF178-CF179-CF180-CF181-CF182-CF183-CF184)</f>
        <v>#VALUE!</v>
      </c>
      <c r="CG185" s="30">
        <f t="shared" si="13"/>
        <v>0</v>
      </c>
      <c r="CH185" s="160" t="e">
        <f t="shared" si="5"/>
        <v>#VALUE!</v>
      </c>
      <c r="CI185" s="160">
        <f t="shared" si="6"/>
        <v>1</v>
      </c>
      <c r="CJ185" s="160" t="e">
        <f>IF(CI185=0,0,SUM(CH186:$CH$254))</f>
        <v>#VALUE!</v>
      </c>
      <c r="CK185" s="20"/>
      <c r="CL185" s="32">
        <f t="shared" si="34"/>
        <v>31</v>
      </c>
      <c r="CM185" s="161" t="e">
        <f>IF(CP151-CM154-CM155-CM156-CM157-CM158-CM159-CM160-CM161-CM162-CM163-CM164-CM165-CM166-CM167-CM168-CM169-CM170-CM171-CM172-CM173-CM174-CM175-CM176-CM177-CM178-CM179-CM180-CM181-CM182-CM183-CM184&gt;CP152,CP152,CP151-CM154-CM155-CM156-CM157-CM158-CM159-CM160-CM161-CM162-CM163-CM164-CM165-CM166-CM167-CM168-CM169-CM170-CM171-CM172-CM173-CM174-CM175-CM176-CM177-CM178-CM179-CM180-CM181-CM182-CM183-CM184)</f>
        <v>#VALUE!</v>
      </c>
      <c r="CN185" s="30">
        <f t="shared" si="14"/>
        <v>0</v>
      </c>
      <c r="CO185" s="160" t="e">
        <f t="shared" si="7"/>
        <v>#VALUE!</v>
      </c>
      <c r="CP185" s="160">
        <f t="shared" si="23"/>
        <v>1</v>
      </c>
      <c r="CQ185" s="160" t="e">
        <f>IF(CP185=0,0,SUM(CO186:$CO$254))</f>
        <v>#VALUE!</v>
      </c>
      <c r="CR185" s="166"/>
      <c r="CS185" s="32">
        <f t="shared" si="35"/>
        <v>31</v>
      </c>
      <c r="CT185" s="180" t="e">
        <f>IF(CW151-CT154-CT155-CT156-CT157-CT158-CT159-CT160-CT161-CT162-CT163-CT164-CT165-CT166-CT167-CT168-CT169-CT170-CT171-CT172-CT173-CT174-CT175-CT176-CT177-CT178-CT179-CT180-CT181-CT182-CT183-CT184&gt;CW152,CW152,CW151-CT154-CT155-CT156-CT157-CT158-CT159-CT160-CT161-CT162-CT163-CT164-CT165-CT166-CT167-CT168-CT169-CT170-CT171-CT172-CT173-CT174-CT175-CT176-CT177-CT178-CT179-CT180-CT181-CT182-CT183-CT184)</f>
        <v>#VALUE!</v>
      </c>
      <c r="CU185" s="177">
        <f t="shared" si="15"/>
        <v>0</v>
      </c>
      <c r="CV185" s="179" t="e">
        <f t="shared" si="8"/>
        <v>#VALUE!</v>
      </c>
      <c r="CW185" s="179">
        <f t="shared" si="9"/>
        <v>1</v>
      </c>
      <c r="CX185" s="181" t="e">
        <f>IF(CW185=0,0,SUM(CV186:CV$254))</f>
        <v>#VALUE!</v>
      </c>
      <c r="CY185" s="177">
        <f t="shared" si="25"/>
        <v>0</v>
      </c>
      <c r="CZ185" s="179" t="e">
        <f>IF(CV185&gt;0,0,IF(DA151-CZ154-CZ155-CZ156-CZ157-CZ158-CZ159-CZ160-CZ161-CZ162-CZ163-CZ164-CZ165-CZ166-CZ167-CZ168-CZ169-CZ170-CZ171-CZ172-CZ173-CZ174-CZ175-CZ176-CZ177-CZ178-CZ179-CZ180-CZ181-CZ182-CZ183-CZ184&gt;DA152,DA152,DA151-CZ154-CZ155-CZ156-CZ157-CZ158-CZ159-CZ160-CZ161-CZ162-CZ163-CZ164-CZ165-CZ166-CZ167-CZ168-CZ169-CZ170-CZ171-CZ172-CZ173-CZ174-CZ175-CZ176-CZ177-CZ178-CZ179-CZ180-CZ181-CZ182-CZ183-CZ184))</f>
        <v>#VALUE!</v>
      </c>
      <c r="DA185" s="181" t="e">
        <f>IF(CZ185=0,0,SUM(CZ186:$CZ$254))</f>
        <v>#VALUE!</v>
      </c>
      <c r="DB185" s="181" t="e">
        <f t="shared" si="26"/>
        <v>#VALUE!</v>
      </c>
      <c r="DC185" s="166"/>
      <c r="DD185" s="178">
        <f t="shared" si="36"/>
        <v>31</v>
      </c>
      <c r="DE185" s="180" t="e">
        <f>IF(DH151-DE154-DE155-DE156-DE157-DE158-DE159-DE160-DE161-DE162-DE163-DE164-DE165-DE166-DE167-DE168-DE169-DE170-DE171-DE172-DE173-DE174-DE175-DE176-DE177-DE178-DE179-DE180-DE181-DE182-DE183-DE184&gt;DH152,DH152,DH151-DE154-DE155-DE156-DE157-DE158-DE159-DE160-DE161-DE162-DE163-DE164-DE165-DE166-DE167-DE168-DE169-DE170-DE171-DE172-DE173-DE174-DE175-DE176-DE177-DE178-DE179-DE180-DE181-DE182-DE183-DE184)</f>
        <v>#VALUE!</v>
      </c>
      <c r="DF185" s="177">
        <f t="shared" si="16"/>
        <v>0</v>
      </c>
      <c r="DG185" s="179" t="e">
        <f t="shared" si="10"/>
        <v>#VALUE!</v>
      </c>
      <c r="DH185" s="179">
        <f t="shared" si="11"/>
        <v>1</v>
      </c>
      <c r="DI185" s="181" t="e">
        <f>IF(DH185=0,0,SUM(DG186:DG$254))</f>
        <v>#VALUE!</v>
      </c>
      <c r="DJ185" s="177">
        <f t="shared" si="17"/>
        <v>0</v>
      </c>
      <c r="DK185" s="179" t="e">
        <f>IF(DG185&gt;0,0,IF(DL151-DK154-DK155-DK156-DK157-DK158-DK159-DK160-DK161-DK162-DK163-DK164-DK165-DK166-DK167-DK168-DK169-DK170-DK171-DK172-DK173-DK174-DK175-DK176-DK177-DK178-DK179-DK180-DK181-DK182-DK183-DK184&gt;DL152,DL152,DL151-DK154-DK155-DK156-DK157-DK158-DK159-DK160-DK161-DK162-DK163-DK164-DK165-DK166-DK167-DK168-DK169-DK170-DK171-DK172-DK173-DK174-DK175-DK176-DK177-DK178-DK179-DK180-DK181-DK182-DK183-DK184))</f>
        <v>#VALUE!</v>
      </c>
      <c r="DL185" s="181" t="e">
        <f>IF(DK185=0,0,SUM(DK186:$DK$254))</f>
        <v>#VALUE!</v>
      </c>
      <c r="DM185" s="181" t="e">
        <f t="shared" si="28"/>
        <v>#VALUE!</v>
      </c>
      <c r="DO185" s="178">
        <f t="shared" si="37"/>
        <v>31</v>
      </c>
      <c r="DP185" s="180" t="e">
        <f>IF(DS151-DP154-DP155-DP156-DP157-DP158-DP159-DP160-DP161-DP162-DP163-DP164-DP165-DP166-DP167-DP168-DP169-DP170-DP171-DP172-DP173-DP174-DP175-DP176-DP177-DP178-DP179-DP180-DP181-DP182-DP183-DP184&gt;DS152,DS152,DS151-DP154-DP155-DP156-DP157-DP158-DP159-DP160-DP161-DP162-DP163-DP164-DP165-DP166-DP167-DP168-DP169-DP170-DP171-DP172-DP173-DP174-DP175-DP176-DP177-DP178-DP179-DP180-DP181-DP182-DP183-DP184)</f>
        <v>#VALUE!</v>
      </c>
      <c r="DQ185" s="177">
        <f t="shared" si="18"/>
        <v>0</v>
      </c>
      <c r="DR185" s="179" t="e">
        <f t="shared" si="31"/>
        <v>#VALUE!</v>
      </c>
      <c r="DS185" s="179">
        <f t="shared" si="2"/>
        <v>1</v>
      </c>
      <c r="DT185" s="181" t="e">
        <f>IF(DS185=0,0,SUM(DR186:DR$254))</f>
        <v>#VALUE!</v>
      </c>
      <c r="DU185" s="177">
        <f t="shared" si="19"/>
        <v>0</v>
      </c>
      <c r="DV185" s="179" t="e">
        <f>IF(DR185&gt;0,0,IF(DW151-DV154-DV155-DV156-DV157-DV158-DV159-DV160-DV161-DV162-DV163-DV164-DV165-DV166-DV167-DV168-DV169-DV170-DV171-DV172-DV173-DV174-DV175-DV176-DV177-DV178-DV179-DV180-DV181-DV182-DV183-DV184&gt;DW152,DW152,DW151-DV154-DV155-DV156-DV157-DV158-DV159-DV160-DV161-DV162-DV163-DV164-DV165-DV166-DV167-DV168-DV169-DV170-DV171-DV172-DV173-DV174-DV175-DV176-DV177-DV178-DV179-DV180-DV181-DV182-DV183-DV184))</f>
        <v>#VALUE!</v>
      </c>
      <c r="DW185" s="181" t="e">
        <f>IF(DV185=0,0,SUM(DV186:$DV$254))</f>
        <v>#VALUE!</v>
      </c>
      <c r="DX185" s="181" t="e">
        <f t="shared" si="30"/>
        <v>#VALUE!</v>
      </c>
    </row>
    <row r="186" spans="72:128" ht="16.5" customHeight="1" x14ac:dyDescent="0.15">
      <c r="BT186" s="23">
        <v>64</v>
      </c>
      <c r="BU186" s="24">
        <v>1.6E-2</v>
      </c>
      <c r="BV186" s="24">
        <v>1.6E-2</v>
      </c>
      <c r="BW186" s="70"/>
      <c r="BX186" s="32">
        <f t="shared" si="32"/>
        <v>32</v>
      </c>
      <c r="BY186" s="161" t="e">
        <f>IF(CB151-BY154-BY155-BY156-BY157-BY158-BY159-BY160-BY161-BY162-BY163-BY164-BY165-BY166-BY167-BY168-BY169-BY170-BY171-BY172-BY173-BY174-BY175-BY176-BY177-BY178-BY179-BY180-BY181-BY182-BY183-BY184-BY185&gt;CB152,CB152,CB151-BY154-BY155-BY156-BY157-BY158-BY159-BY160-BY161-BY162-BY163-BY164-BY165-BY166-BY167-BY168-BY169-BY170-BY171-BY172-BY173-BY174-BY175-BY176-BY177-BY178-BY179-BY180-BY181-BY182-BY183-BY184-BY185)</f>
        <v>#VALUE!</v>
      </c>
      <c r="BZ186" s="30">
        <f t="shared" si="12"/>
        <v>0</v>
      </c>
      <c r="CA186" s="160" t="e">
        <f t="shared" si="3"/>
        <v>#VALUE!</v>
      </c>
      <c r="CB186" s="160">
        <f t="shared" si="4"/>
        <v>1</v>
      </c>
      <c r="CC186" s="160" t="e">
        <f>IF(CB186=0,0,SUM(CA187:$CA$254))</f>
        <v>#VALUE!</v>
      </c>
      <c r="CD186" s="20"/>
      <c r="CE186" s="32">
        <f t="shared" si="33"/>
        <v>32</v>
      </c>
      <c r="CF186" s="161" t="e">
        <f>IF(CI151-CF154-CF155-CF156-CF157-CF158-CF159-CF160-CF161-CF162-CF163-CF164-CF165-CF166-CF167-CF168-CF169-CF170-CF171-CF172-CF173-CF174-CF175-CF176-CF177-CF178-CF179-CF180-CF181-CF182-CF183-CF184-CF185&gt;CI152,CI152,CI151-CF154-CF155-CF156-CF157-CF158-CF159-CF160-CF161-CF162-CF163-CF164-CF165-CF166-CF167-CF168-CF169-CF170-CF171-CF172-CF173-CF174-CF175-CF176-CF177-CF178-CF179-CF180-CF181-CF182-CF183-CF184-CF185)</f>
        <v>#VALUE!</v>
      </c>
      <c r="CG186" s="30">
        <f t="shared" si="13"/>
        <v>0</v>
      </c>
      <c r="CH186" s="160" t="e">
        <f t="shared" si="5"/>
        <v>#VALUE!</v>
      </c>
      <c r="CI186" s="160">
        <f t="shared" si="6"/>
        <v>1</v>
      </c>
      <c r="CJ186" s="160" t="e">
        <f>IF(CI186=0,0,SUM(CH187:$CH$254))</f>
        <v>#VALUE!</v>
      </c>
      <c r="CK186" s="20"/>
      <c r="CL186" s="32">
        <f t="shared" si="34"/>
        <v>32</v>
      </c>
      <c r="CM186" s="161" t="e">
        <f>IF(CP151-CM154-CM155-CM156-CM157-CM158-CM159-CM160-CM161-CM162-CM163-CM164-CM165-CM166-CM167-CM168-CM169-CM170-CM171-CM172-CM173-CM174-CM175-CM176-CM177-CM178-CM179-CM180-CM181-CM182-CM183-CM184-CM185&gt;CP152,CP152,CP151-CM154-CM155-CM156-CM157-CM158-CM159-CM160-CM161-CM162-CM163-CM164-CM165-CM166-CM167-CM168-CM169-CM170-CM171-CM172-CM173-CM174-CM175-CM176-CM177-CM178-CM179-CM180-CM181-CM182-CM183-CM184-CM185)</f>
        <v>#VALUE!</v>
      </c>
      <c r="CN186" s="30">
        <f t="shared" si="14"/>
        <v>0</v>
      </c>
      <c r="CO186" s="160" t="e">
        <f t="shared" si="7"/>
        <v>#VALUE!</v>
      </c>
      <c r="CP186" s="160">
        <f t="shared" si="23"/>
        <v>1</v>
      </c>
      <c r="CQ186" s="160" t="e">
        <f>IF(CP186=0,0,SUM(CO187:$CO$254))</f>
        <v>#VALUE!</v>
      </c>
      <c r="CR186" s="166"/>
      <c r="CS186" s="32">
        <f t="shared" si="35"/>
        <v>32</v>
      </c>
      <c r="CT186" s="10" t="e">
        <f>IF(CW151-CT154-CT155-CT156-CT157-CT158-CT159-CT160-CT161-CT162-CT163-CT164-CT165-CT166-CT167-CT168-CT169-CT170-CT171-CT172-CT173-CT174-CT175-CT176-CT177-CT178-CT179-CT180-CT181-CT182-CT183-CT184-CT185&gt;CW152,CW152,CW151-CT154-CT155-CT156-CT157-CT158-CT159-CT160-CT161-CT162-CT163-CT164-CT165-CT166-CT167-CT168-CT169-CT170-CT171-CT172-CT173-CT174-CT175-CT176-CT177-CT178-CT179-CT180-CT181-CT182-CT183-CT184-CT185)</f>
        <v>#VALUE!</v>
      </c>
      <c r="CU186" s="177">
        <f t="shared" si="15"/>
        <v>0</v>
      </c>
      <c r="CV186" s="179" t="e">
        <f t="shared" si="8"/>
        <v>#VALUE!</v>
      </c>
      <c r="CW186" s="179">
        <f t="shared" si="9"/>
        <v>1</v>
      </c>
      <c r="CX186" s="181" t="e">
        <f>IF(CW186=0,0,SUM(CV187:CV$254))</f>
        <v>#VALUE!</v>
      </c>
      <c r="CY186" s="11">
        <f t="shared" si="25"/>
        <v>0</v>
      </c>
      <c r="CZ186" s="7" t="e">
        <f>IF(CV186&gt;0,0,IF(DA151-CZ154-CZ155-CZ156-CZ157-CZ158-CZ159-CZ160-CZ161-CZ162-CZ163-CZ164-CZ165-CZ166-CZ167-CZ168-CZ169-CZ170-CZ171-CZ172-CZ173-CZ174-CZ175-CZ176-CZ177-CZ178-CZ179-CZ180-CZ181-CZ182-CZ183-CZ184-CZ185&gt;DA152,DA152,DA151-CZ154-CZ155-CZ156-CZ157-CZ158-CZ159-CZ160-CZ161-CZ162-CZ163-CZ164-CZ165-CZ166-CZ167-CZ168-CZ169-CZ170-CZ171-CZ172-CZ173-CZ174-CZ175-CZ176-CZ177-CZ178-CZ179-CZ180-CZ181-CZ182-CZ183-CZ184-CZ185))</f>
        <v>#VALUE!</v>
      </c>
      <c r="DA186" s="181" t="e">
        <f>IF(CZ186=0,0,SUM(CZ187:$CZ$254))</f>
        <v>#VALUE!</v>
      </c>
      <c r="DB186" s="12" t="e">
        <f t="shared" si="26"/>
        <v>#VALUE!</v>
      </c>
      <c r="DC186" s="166"/>
      <c r="DD186" s="178">
        <f t="shared" si="36"/>
        <v>32</v>
      </c>
      <c r="DE186" s="180" t="e">
        <f>IF(DH151-DE154-DE155-DE156-DE157-DE158-DE159-DE160-DE161-DE162-DE163-DE164-DE165-DE166-DE167-DE168-DE169-DE170-DE171-DE172-DE173-DE174-DE175-DE176-DE177-DE178-DE179-DE180-DE181-DE182-DE183-DE184-DE185&gt;DH152,DH152,DH151-DE154-DE155-DE156-DE157-DE158-DE159-DE160-DE161-DE162-DE163-DE164-DE165-DE166-DE167-DE168-DE169-DE170-DE171-DE172-DE173-DE174-DE175-DE176-DE177-DE178-DE179-DE180-DE181-DE182-DE183-DE184-DE185)</f>
        <v>#VALUE!</v>
      </c>
      <c r="DF186" s="177">
        <f t="shared" si="16"/>
        <v>0</v>
      </c>
      <c r="DG186" s="179" t="e">
        <f t="shared" si="10"/>
        <v>#VALUE!</v>
      </c>
      <c r="DH186" s="179">
        <f t="shared" si="11"/>
        <v>1</v>
      </c>
      <c r="DI186" s="181" t="e">
        <f>IF(DH186=0,0,SUM(DG187:DG$254))</f>
        <v>#VALUE!</v>
      </c>
      <c r="DJ186" s="177">
        <f t="shared" si="17"/>
        <v>0</v>
      </c>
      <c r="DK186" s="179" t="e">
        <f>IF(DG186&gt;0,0,IF(DL151-DK154-DK155-DK156-DK157-DK158-DK159-DK160-DK161-DK162-DK163-DK164-DK165-DK166-DK167-DK168-DK169-DK170-DK171-DK172-DK173-DK174-DK175-DK176-DK177-DK178-DK179-DK180-DK181-DK182-DK183-DK184-DK185&gt;DL152,DL152,DL151-DK154-DK155-DK156-DK157-DK158-DK159-DK160-DK161-DK162-DK163-DK164-DK165-DK166-DK167-DK168-DK169-DK170-DK171-DK172-DK173-DK174-DK175-DK176-DK177-DK178-DK179-DK180-DK181-DK182-DK183-DK184-DK185))</f>
        <v>#VALUE!</v>
      </c>
      <c r="DL186" s="181" t="e">
        <f>IF(DK186=0,0,SUM(DK187:$DK$254))</f>
        <v>#VALUE!</v>
      </c>
      <c r="DM186" s="181" t="e">
        <f t="shared" si="28"/>
        <v>#VALUE!</v>
      </c>
      <c r="DO186" s="178">
        <f t="shared" si="37"/>
        <v>32</v>
      </c>
      <c r="DP186" s="180" t="e">
        <f>IF(DS151-DP154-DP155-DP156-DP157-DP158-DP159-DP160-DP161-DP162-DP163-DP164-DP165-DP166-DP167-DP168-DP169-DP170-DP171-DP172-DP173-DP174-DP175-DP176-DP177-DP178-DP179-DP180-DP181-DP182-DP183-DP184-DP185&gt;DS152,DS152,DS151-DP154-DP155-DP156-DP157-DP158-DP159-DP160-DP161-DP162-DP163-DP164-DP165-DP166-DP167-DP168-DP169-DP170-DP171-DP172-DP173-DP174-DP175-DP176-DP177-DP178-DP179-DP180-DP181-DP182-DP183-DP184-DP185)</f>
        <v>#VALUE!</v>
      </c>
      <c r="DQ186" s="177">
        <f t="shared" si="18"/>
        <v>0</v>
      </c>
      <c r="DR186" s="179" t="e">
        <f t="shared" si="31"/>
        <v>#VALUE!</v>
      </c>
      <c r="DS186" s="179">
        <f t="shared" si="2"/>
        <v>1</v>
      </c>
      <c r="DT186" s="181" t="e">
        <f>IF(DS186=0,0,SUM(DR187:DR$254))</f>
        <v>#VALUE!</v>
      </c>
      <c r="DU186" s="177">
        <f t="shared" si="19"/>
        <v>0</v>
      </c>
      <c r="DV186" s="179" t="e">
        <f>IF(DR186&gt;0,0,IF(DW151-DV154-DV155-DV156-DV157-DV158-DV159-DV160-DV161-DV162-DV163-DV164-DV165-DV166-DV167-DV168-DV169-DV170-DV171-DV172-DV173-DV174-DV175-DV176-DV177-DV178-DV179-DV180-DV181-DV182-DV183-DV184-DV185&gt;DW152,DW152,DW151-DV154-DV155-DV156-DV157-DV158-DV159-DV160-DV161-DV162-DV163-DV164-DV165-DV166-DV167-DV168-DV169-DV170-DV171-DV172-DV173-DV174-DV175-DV176-DV177-DV178-DV179-DV180-DV181-DV182-DV183-DV184-DV185))</f>
        <v>#VALUE!</v>
      </c>
      <c r="DW186" s="181" t="e">
        <f>IF(DV186=0,0,SUM(DV187:$DV$254))</f>
        <v>#VALUE!</v>
      </c>
      <c r="DX186" s="181" t="e">
        <f t="shared" si="30"/>
        <v>#VALUE!</v>
      </c>
    </row>
    <row r="187" spans="72:128" ht="16.5" customHeight="1" x14ac:dyDescent="0.15">
      <c r="BT187" s="23">
        <v>65</v>
      </c>
      <c r="BU187" s="24">
        <v>1.6E-2</v>
      </c>
      <c r="BV187" s="24">
        <v>1.6E-2</v>
      </c>
      <c r="BW187" s="70"/>
      <c r="BX187" s="32">
        <f t="shared" si="32"/>
        <v>33</v>
      </c>
      <c r="BY187" s="161" t="e">
        <f>IF(CB151-BY154-BY155-BY156-BY157-BY158-BY159-BY160-BY161-BY162-BY163-BY164-BY165-BY166-BY167-BY168-BY169-BY170-BY171-BY172-BY173-BY174-BY175-BY176-BY177-BY178-BY179-BY180-BY181-BY182-BY183-BY184-BY185-BY186&gt;CB152,CB152,CB151-BY154-BY155-BY156-BY157-BY158-BY159-BY160-BY161-BY162-BY163-BY164-BY165-BY166-BY167-BY168-BY169-BY170-BY171-BY172-BY173-BY174-BY175-BY176-BY177-BY178-BY179-BY180-BY181-BY182-BY183-BY184-BY185-BY186)</f>
        <v>#VALUE!</v>
      </c>
      <c r="BZ187" s="30">
        <f t="shared" si="12"/>
        <v>0</v>
      </c>
      <c r="CA187" s="160" t="e">
        <f t="shared" si="3"/>
        <v>#VALUE!</v>
      </c>
      <c r="CB187" s="160">
        <f t="shared" si="4"/>
        <v>1</v>
      </c>
      <c r="CC187" s="160" t="e">
        <f>IF(CB187=0,0,SUM(CA188:$CA$254))</f>
        <v>#VALUE!</v>
      </c>
      <c r="CD187" s="20"/>
      <c r="CE187" s="32">
        <f t="shared" si="33"/>
        <v>33</v>
      </c>
      <c r="CF187" s="161" t="e">
        <f>IF(CI151-CF154-CF155-CF156-CF157-CF158-CF159-CF160-CF161-CF162-CF163-CF164-CF165-CF166-CF167-CF168-CF169-CF170-CF171-CF172-CF173-CF174-CF175-CF176-CF177-CF178-CF179-CF180-CF181-CF182-CF183-CF184-CF185-CF186&gt;CI152,CI152,CI151-CF154-CF155-CF156-CF157-CF158-CF159-CF160-CF161-CF162-CF163-CF164-CF165-CF166-CF167-CF168-CF169-CF170-CF171-CF172-CF173-CF174-CF175-CF176-CF177-CF178-CF179-CF180-CF181-CF182-CF183-CF184-CF185-CF186)</f>
        <v>#VALUE!</v>
      </c>
      <c r="CG187" s="30">
        <f t="shared" si="13"/>
        <v>0</v>
      </c>
      <c r="CH187" s="160" t="e">
        <f t="shared" si="5"/>
        <v>#VALUE!</v>
      </c>
      <c r="CI187" s="160">
        <f t="shared" si="6"/>
        <v>1</v>
      </c>
      <c r="CJ187" s="160" t="e">
        <f>IF(CI187=0,0,SUM(CH188:$CH$254))</f>
        <v>#VALUE!</v>
      </c>
      <c r="CK187" s="20"/>
      <c r="CL187" s="32">
        <f t="shared" si="34"/>
        <v>33</v>
      </c>
      <c r="CM187" s="161" t="e">
        <f>IF(CP151-CM154-CM155-CM156-CM157-CM158-CM159-CM160-CM161-CM162-CM163-CM164-CM165-CM166-CM167-CM168-CM169-CM170-CM171-CM172-CM173-CM174-CM175-CM176-CM177-CM178-CM179-CM180-CM181-CM182-CM183-CM184-CM185-CM186&gt;CP152,CP152,CP151-CM154-CM155-CM156-CM157-CM158-CM159-CM160-CM161-CM162-CM163-CM164-CM165-CM166-CM167-CM168-CM169-CM170-CM171-CM172-CM173-CM174-CM175-CM176-CM177-CM178-CM179-CM180-CM181-CM182-CM183-CM184-CM185-CM186)</f>
        <v>#VALUE!</v>
      </c>
      <c r="CN187" s="30">
        <f t="shared" si="14"/>
        <v>0</v>
      </c>
      <c r="CO187" s="160" t="e">
        <f t="shared" si="7"/>
        <v>#VALUE!</v>
      </c>
      <c r="CP187" s="160">
        <f t="shared" si="23"/>
        <v>1</v>
      </c>
      <c r="CQ187" s="160" t="e">
        <f>IF(CP187=0,0,SUM(CO188:$CO$254))</f>
        <v>#VALUE!</v>
      </c>
      <c r="CR187" s="166"/>
      <c r="CS187" s="32">
        <f t="shared" si="35"/>
        <v>33</v>
      </c>
      <c r="CT187" s="180" t="e">
        <f>IF(CW151-CT154-CT155-CT156-CT157-CT158-CT159-CT160-CT161-CT162-CT163-CT164-CT165-CT166-CT167-CT168-CT169-CT170-CT171-CT172-CT173-CT174-CT175-CT176-CT177-CT178-CT179-CT180-CT181-CT182-CT183-CT184-CT185-CT186&gt;CW152,CW152,CW151-CT154-CT155-CT156-CT157-CT158-CT159-CT160-CT161-CT162-CT163-CT164-CT165-CT166-CT167-CT168-CT169-CT170-CT171-CT172-CT173-CT174-CT175-CT176-CT177-CT178-CT179-CT180-CT181-CT182-CT183-CT184-CT185-CT186)</f>
        <v>#VALUE!</v>
      </c>
      <c r="CU187" s="177">
        <f t="shared" si="15"/>
        <v>0</v>
      </c>
      <c r="CV187" s="179" t="e">
        <f t="shared" si="8"/>
        <v>#VALUE!</v>
      </c>
      <c r="CW187" s="179">
        <f t="shared" si="9"/>
        <v>1</v>
      </c>
      <c r="CX187" s="181" t="e">
        <f>IF(CW187=0,0,SUM(CV188:CV$254))</f>
        <v>#VALUE!</v>
      </c>
      <c r="CY187" s="177">
        <f t="shared" si="25"/>
        <v>0</v>
      </c>
      <c r="CZ187" s="179" t="e">
        <f>IF(CV187&gt;0,0,IF(DA151-CZ154-CZ155-CZ156-CZ157-CZ158-CZ159-CZ160-CZ161-CZ162-CZ163-CZ164-CZ165-CZ166-CZ167-CZ168-CZ169-CZ170-CZ171-CZ172-CZ173-CZ174-CZ175-CZ176-CZ177-CZ178-CZ179-CZ180-CZ181-CZ182-CZ183-CZ184-CZ185-CZ186&gt;DA152,DA152,DA151-CZ154-CZ155-CZ156-CZ157-CZ158-CZ159-CZ160-CZ161-CZ162-CZ163-CZ164-CZ165-CZ166-CZ167-CZ168-CZ169-CZ170-CZ171-CZ172-CZ173-CZ174-CZ175-CZ176-CZ177-CZ178-CZ179-CZ180-CZ181-CZ182-CZ183-CZ184-CZ185-CZ186))</f>
        <v>#VALUE!</v>
      </c>
      <c r="DA187" s="181" t="e">
        <f>IF(CZ187=0,0,SUM(CZ188:$CZ$254))</f>
        <v>#VALUE!</v>
      </c>
      <c r="DB187" s="181" t="e">
        <f>IF(AND(CV187=0,CZ187=0),0,IF(CV187&gt;0,CV187,IF(CZ187=DA186,CZ187*CY187-1,CZ187*CY187)))</f>
        <v>#VALUE!</v>
      </c>
      <c r="DC187" s="166"/>
      <c r="DD187" s="178">
        <f t="shared" si="36"/>
        <v>33</v>
      </c>
      <c r="DE187" s="180" t="e">
        <f>IF(DH151-DE154-DE155-DE156-DE157-DE158-DE159-DE160-DE161-DE162-DE163-DE164-DE165-DE166-DE167-DE168-DE169-DE170-DE171-DE172-DE173-DE174-DE175-DE176-DE177-DE178-DE179-DE180-DE181-DE182-DE183-DE184-DE185-DE186&gt;DH152,DH152,DH151-DE154-DE155-DE156-DE157-DE158-DE159-DE160-DE161-DE162-DE163-DE164-DE165-DE166-DE167-DE168-DE169-DE170-DE171-DE172-DE173-DE174-DE175-DE176-DE177-DE178-DE179-DE180-DE181-DE182-DE183-DE184-DE185-DE186)</f>
        <v>#VALUE!</v>
      </c>
      <c r="DF187" s="177">
        <f t="shared" si="16"/>
        <v>0</v>
      </c>
      <c r="DG187" s="179" t="e">
        <f t="shared" si="10"/>
        <v>#VALUE!</v>
      </c>
      <c r="DH187" s="179">
        <f t="shared" si="11"/>
        <v>1</v>
      </c>
      <c r="DI187" s="181" t="e">
        <f>IF(DH187=0,0,SUM(DG188:DG$254))</f>
        <v>#VALUE!</v>
      </c>
      <c r="DJ187" s="177">
        <f t="shared" si="17"/>
        <v>0</v>
      </c>
      <c r="DK187" s="179" t="e">
        <f>IF(DG187&gt;0,0,IF(DL151-DK154-DK155-DK156-DK157-DK158-DK159-DK160-DK161-DK162-DK163-DK164-DK165-DK166-DK167-DK168-DK169-DK170-DK171-DK172-DK173-DK174-DK175-DK176-DK177-DK178-DK179-DK180-DK181-DK182-DK183-DK184-DK185-DK186&gt;DL152,DL152,DL151-DK154-DK155-DK156-DK157-DK158-DK159-DK160-DK161-DK162-DK163-DK164-DK165-DK166-DK167-DK168-DK169-DK170-DK171-DK172-DK173-DK174-DK175-DK176-DK177-DK178-DK179-DK180-DK181-DK182-DK183-DK184-DK185-DK186))</f>
        <v>#VALUE!</v>
      </c>
      <c r="DL187" s="181" t="e">
        <f>IF(DK187=0,0,SUM(DK188:$DK$254))</f>
        <v>#VALUE!</v>
      </c>
      <c r="DM187" s="181" t="e">
        <f t="shared" si="28"/>
        <v>#VALUE!</v>
      </c>
      <c r="DO187" s="178">
        <f t="shared" si="37"/>
        <v>33</v>
      </c>
      <c r="DP187" s="180" t="e">
        <f>IF(DS151-DP154-DP155-DP156-DP157-DP158-DP159-DP160-DP161-DP162-DP163-DP164-DP165-DP166-DP167-DP168-DP169-DP170-DP171-DP172-DP173-DP174-DP175-DP176-DP177-DP178-DP179-DP180-DP181-DP182-DP183-DP184-DP185-DP186&gt;DS152,DS152,DS151-DP154-DP155-DP156-DP157-DP158-DP159-DP160-DP161-DP162-DP163-DP164-DP165-DP166-DP167-DP168-DP169-DP170-DP171-DP172-DP173-DP174-DP175-DP176-DP177-DP178-DP179-DP180-DP181-DP182-DP183-DP184-DP185-DP186)</f>
        <v>#VALUE!</v>
      </c>
      <c r="DQ187" s="177">
        <f t="shared" si="18"/>
        <v>0</v>
      </c>
      <c r="DR187" s="179" t="e">
        <f t="shared" si="31"/>
        <v>#VALUE!</v>
      </c>
      <c r="DS187" s="179">
        <f t="shared" si="2"/>
        <v>1</v>
      </c>
      <c r="DT187" s="181" t="e">
        <f>IF(DS187=0,0,SUM(DR188:DR$254))</f>
        <v>#VALUE!</v>
      </c>
      <c r="DU187" s="177">
        <f t="shared" si="19"/>
        <v>0</v>
      </c>
      <c r="DV187" s="179" t="e">
        <f>IF(DR187&gt;0,0,IF(DW151-DV154-DV155-DV156-DV157-DV158-DV159-DV160-DV161-DV162-DV163-DV164-DV165-DV166-DV167-DV168-DV169-DV170-DV171-DV172-DV173-DV174-DV175-DV176-DV177-DV178-DV179-DV180-DV181-DV182-DV183-DV184-DV185-DV186&gt;DW152,DW152,DW151-DV154-DV155-DV156-DV157-DV158-DV159-DV160-DV161-DV162-DV163-DV164-DV165-DV166-DV167-DV168-DV169-DV170-DV171-DV172-DV173-DV174-DV175-DV176-DV177-DV178-DV179-DV180-DV181-DV182-DV183-DV184-DV185-DV186))</f>
        <v>#VALUE!</v>
      </c>
      <c r="DW187" s="181" t="e">
        <f>IF(DV187=0,0,SUM(DV188:$DV$254))</f>
        <v>#VALUE!</v>
      </c>
      <c r="DX187" s="181" t="e">
        <f t="shared" si="30"/>
        <v>#VALUE!</v>
      </c>
    </row>
    <row r="188" spans="72:128" ht="16.5" customHeight="1" x14ac:dyDescent="0.15">
      <c r="BT188" s="23">
        <v>66</v>
      </c>
      <c r="BU188" s="24">
        <v>1.6E-2</v>
      </c>
      <c r="BV188" s="24">
        <v>1.6E-2</v>
      </c>
      <c r="BW188" s="70"/>
      <c r="BX188" s="32">
        <f t="shared" si="32"/>
        <v>34</v>
      </c>
      <c r="BY188" s="161" t="e">
        <f>IF(CB151-BY154-BY155-BY156-BY157-BY158-BY159-BY160-BY161-BY162-BY163-BY164-BY165-BY166-BY167-BY168-BY169-BY170-BY171-BY172-BY173-BY174-BY175-BY176-BY177-BY178-BY179-BY180-BY181-BY182-BY183-BY184-BY185-BY186-BY187&gt;CB152,CB152,CB151-BY154-BY155-BY156-BY157-BY158-BY159-BY160-BY161-BY162-BY163-BY164-BY165-BY166-BY167-BY168-BY169-BY170-BY171-BY172-BY173-BY174-BY175-BY176-BY177-BY178-BY179-BY180-BY181-BY182-BY183-BY184-BY185-BY186-BY187)</f>
        <v>#VALUE!</v>
      </c>
      <c r="BZ188" s="30">
        <f t="shared" si="12"/>
        <v>0</v>
      </c>
      <c r="CA188" s="160" t="e">
        <f t="shared" si="3"/>
        <v>#VALUE!</v>
      </c>
      <c r="CB188" s="160">
        <f t="shared" si="4"/>
        <v>1</v>
      </c>
      <c r="CC188" s="160" t="e">
        <f>IF(CB188=0,0,SUM(CA189:$CA$254))</f>
        <v>#VALUE!</v>
      </c>
      <c r="CD188" s="20"/>
      <c r="CE188" s="32">
        <f t="shared" si="33"/>
        <v>34</v>
      </c>
      <c r="CF188" s="161" t="e">
        <f>IF(CI151-CF154-CF155-CF156-CF157-CF158-CF159-CF160-CF161-CF162-CF163-CF164-CF165-CF166-CF167-CF168-CF169-CF170-CF171-CF172-CF173-CF174-CF175-CF176-CF177-CF178-CF179-CF180-CF181-CF182-CF183-CF184-CF185-CF186-CF187&gt;CI152,CI152,CI151-CF154-CF155-CF156-CF157-CF158-CF159-CF160-CF161-CF162-CF163-CF164-CF165-CF166-CF167-CF168-CF169-CF170-CF171-CF172-CF173-CF174-CF175-CF176-CF177-CF178-CF179-CF180-CF181-CF182-CF183-CF184-CF185-CF186-CF187)</f>
        <v>#VALUE!</v>
      </c>
      <c r="CG188" s="30">
        <f t="shared" si="13"/>
        <v>0</v>
      </c>
      <c r="CH188" s="160" t="e">
        <f t="shared" si="5"/>
        <v>#VALUE!</v>
      </c>
      <c r="CI188" s="160">
        <f t="shared" si="6"/>
        <v>1</v>
      </c>
      <c r="CJ188" s="160" t="e">
        <f>IF(CI188=0,0,SUM(CH189:$CH$254))</f>
        <v>#VALUE!</v>
      </c>
      <c r="CK188" s="20"/>
      <c r="CL188" s="32">
        <f t="shared" si="34"/>
        <v>34</v>
      </c>
      <c r="CM188" s="161" t="e">
        <f>IF(CP151-CM154-CM155-CM156-CM157-CM158-CM159-CM160-CM161-CM162-CM163-CM164-CM165-CM166-CM167-CM168-CM169-CM170-CM171-CM172-CM173-CM174-CM175-CM176-CM177-CM178-CM179-CM180-CM181-CM182-CM183-CM184-CM185-CM186-CM187&gt;CP152,CP152,CP151-CM154-CM155-CM156-CM157-CM158-CM159-CM160-CM161-CM162-CM163-CM164-CM165-CM166-CM167-CM168-CM169-CM170-CM171-CM172-CM173-CM174-CM175-CM176-CM177-CM178-CM179-CM180-CM181-CM182-CM183-CM184-CM185-CM186-CM187)</f>
        <v>#VALUE!</v>
      </c>
      <c r="CN188" s="30">
        <f t="shared" si="14"/>
        <v>0</v>
      </c>
      <c r="CO188" s="160" t="e">
        <f t="shared" si="7"/>
        <v>#VALUE!</v>
      </c>
      <c r="CP188" s="160">
        <f t="shared" si="23"/>
        <v>1</v>
      </c>
      <c r="CQ188" s="160" t="e">
        <f>IF(CP188=0,0,SUM(CO189:$CO$254))</f>
        <v>#VALUE!</v>
      </c>
      <c r="CR188" s="166"/>
      <c r="CS188" s="32">
        <f t="shared" si="35"/>
        <v>34</v>
      </c>
      <c r="CT188" s="180" t="e">
        <f>IF(CW151-CT154-CT155-CT156-CT157-CT158-CT159-CT160-CT161-CT162-CT163-CT164-CT165-CT166-CT167-CT168-CT169-CT170-CT171-CT172-CT173-CT174-CT175-CT176-CT177-CT178-CT179-CT180-CT181-CT182-CT183-CT184-CT185-CT186-CT187&gt;CW152,CW152,CW151-CT154-CT155-CT156-CT157-CT158-CT159-CT160-CT161-CT162-CT163-CT164-CT165-CT166-CT167-CT168-CT169-CT170-CT171-CT172-CT173-CT174-CT175-CT176-CT177-CT178-CT179-CT180-CT181-CT182-CT183-CT184-CT185-CT186-CT187)</f>
        <v>#VALUE!</v>
      </c>
      <c r="CU188" s="177">
        <f t="shared" si="15"/>
        <v>0</v>
      </c>
      <c r="CV188" s="179" t="e">
        <f t="shared" si="8"/>
        <v>#VALUE!</v>
      </c>
      <c r="CW188" s="179">
        <f t="shared" si="9"/>
        <v>1</v>
      </c>
      <c r="CX188" s="181" t="e">
        <f>IF(CW188=0,0,SUM(CV189:CV$254))</f>
        <v>#VALUE!</v>
      </c>
      <c r="CY188" s="177">
        <f t="shared" si="25"/>
        <v>0</v>
      </c>
      <c r="CZ188" s="179" t="e">
        <f>IF(CV188&gt;0,0,IF(DA151-CZ154-CZ155-CZ156-CZ157-CZ158-CZ159-CZ160-CZ161-CZ162-CZ163-CZ164-CZ165-CZ166-CZ167-CZ168-CZ169-CZ170-CZ171-CZ172-CZ173-CZ174-CZ175-CZ176-CZ177-CZ178-CZ179-CZ180-CZ181-CZ182-CZ183-CZ184-CZ185-CZ186-CZ187&gt;DA152,DA152,DA151-CZ154-CZ155-CZ156-CZ157-CZ158-CZ159-CZ160-CZ161-CZ162-CZ163-CZ164-CZ165-CZ166-CZ167-CZ168-CZ169-CZ170-CZ171-CZ172-CZ173-CZ174-CZ175-CZ176-CZ177-CZ178-CZ179-CZ180-CZ181-CZ182-CZ183-CZ184-CZ185-CZ186-CZ187))</f>
        <v>#VALUE!</v>
      </c>
      <c r="DA188" s="181" t="e">
        <f>IF(CZ188=0,0,SUM(CZ189:$CZ$254))</f>
        <v>#VALUE!</v>
      </c>
      <c r="DB188" s="181" t="e">
        <f t="shared" si="26"/>
        <v>#VALUE!</v>
      </c>
      <c r="DC188" s="166"/>
      <c r="DD188" s="178">
        <f t="shared" si="36"/>
        <v>34</v>
      </c>
      <c r="DE188" s="180" t="e">
        <f>IF(DH151-DE154-DE155-DE156-DE157-DE158-DE159-DE160-DE161-DE162-DE163-DE164-DE165-DE166-DE167-DE168-DE169-DE170-DE171-DE172-DE173-DE174-DE175-DE176-DE177-DE178-DE179-DE180-DE181-DE182-DE183-DE184-DE185-DE186-DE187&gt;DH152,DH152,DH151-DE154-DE155-DE156-DE157-DE158-DE159-DE160-DE161-DE162-DE163-DE164-DE165-DE166-DE167-DE168-DE169-DE170-DE171-DE172-DE173-DE174-DE175-DE176-DE177-DE178-DE179-DE180-DE181-DE182-DE183-DE184-DE185-DE186-DE187)</f>
        <v>#VALUE!</v>
      </c>
      <c r="DF188" s="177">
        <f t="shared" si="16"/>
        <v>0</v>
      </c>
      <c r="DG188" s="179" t="e">
        <f t="shared" si="10"/>
        <v>#VALUE!</v>
      </c>
      <c r="DH188" s="179">
        <f t="shared" si="11"/>
        <v>1</v>
      </c>
      <c r="DI188" s="181" t="e">
        <f>IF(DH188=0,0,SUM(DG189:DG$254))</f>
        <v>#VALUE!</v>
      </c>
      <c r="DJ188" s="177">
        <f t="shared" si="17"/>
        <v>0</v>
      </c>
      <c r="DK188" s="179" t="e">
        <f>IF(DG188&gt;0,0,IF(DL151-DK154-DK155-DK156-DK157-DK158-DK159-DK160-DK161-DK162-DK163-DK164-DK165-DK166-DK167-DK168-DK169-DK170-DK171-DK172-DK173-DK174-DK175-DK176-DK177-DK178-DK179-DK180-DK181-DK182-DK183-DK184-DK185-DK186-DK187&gt;DL152,DL152,DL151-DK154-DK155-DK156-DK157-DK158-DK159-DK160-DK161-DK162-DK163-DK164-DK165-DK166-DK167-DK168-DK169-DK170-DK171-DK172-DK173-DK174-DK175-DK176-DK177-DK178-DK179-DK180-DK181-DK182-DK183-DK184-DK185-DK186-DK187))</f>
        <v>#VALUE!</v>
      </c>
      <c r="DL188" s="181" t="e">
        <f>IF(DK188=0,0,SUM(DK189:$DK$254))</f>
        <v>#VALUE!</v>
      </c>
      <c r="DM188" s="181" t="e">
        <f t="shared" si="28"/>
        <v>#VALUE!</v>
      </c>
      <c r="DO188" s="178">
        <f t="shared" si="37"/>
        <v>34</v>
      </c>
      <c r="DP188" s="180" t="e">
        <f>IF(DS151-DP154-DP155-DP156-DP157-DP158-DP159-DP160-DP161-DP162-DP163-DP164-DP165-DP166-DP167-DP168-DP169-DP170-DP171-DP172-DP173-DP174-DP175-DP176-DP177-DP178-DP179-DP180-DP181-DP182-DP183-DP184-DP185-DP186-DP187&gt;DS152,DS152,DS151-DP154-DP155-DP156-DP157-DP158-DP159-DP160-DP161-DP162-DP163-DP164-DP165-DP166-DP167-DP168-DP169-DP170-DP171-DP172-DP173-DP174-DP175-DP176-DP177-DP178-DP179-DP180-DP181-DP182-DP183-DP184-DP185-DP186-DP187)</f>
        <v>#VALUE!</v>
      </c>
      <c r="DQ188" s="177">
        <f t="shared" si="18"/>
        <v>0</v>
      </c>
      <c r="DR188" s="179" t="e">
        <f t="shared" si="31"/>
        <v>#VALUE!</v>
      </c>
      <c r="DS188" s="179">
        <f t="shared" si="2"/>
        <v>1</v>
      </c>
      <c r="DT188" s="181" t="e">
        <f>IF(DS188=0,0,SUM(DR189:DR$254))</f>
        <v>#VALUE!</v>
      </c>
      <c r="DU188" s="177">
        <f t="shared" si="19"/>
        <v>0</v>
      </c>
      <c r="DV188" s="179" t="e">
        <f>IF(DR188&gt;0,0,IF(DW151-DV154-DV155-DV156-DV157-DV158-DV159-DV160-DV161-DV162-DV163-DV164-DV165-DV166-DV167-DV168-DV169-DV170-DV171-DV172-DV173-DV174-DV175-DV176-DV177-DV178-DV179-DV180-DV181-DV182-DV183-DV184-DV185-DV186-DV187&gt;DW152,DW152,DW151-DV154-DV155-DV156-DV157-DV158-DV159-DV160-DV161-DV162-DV163-DV164-DV165-DV166-DV167-DV168-DV169-DV170-DV171-DV172-DV173-DV174-DV175-DV176-DV177-DV178-DV179-DV180-DV181-DV182-DV183-DV184-DV185-DV186-DV187))</f>
        <v>#VALUE!</v>
      </c>
      <c r="DW188" s="181" t="e">
        <f>IF(DV188=0,0,SUM(DV189:$DV$254))</f>
        <v>#VALUE!</v>
      </c>
      <c r="DX188" s="181" t="e">
        <f t="shared" si="30"/>
        <v>#VALUE!</v>
      </c>
    </row>
    <row r="189" spans="72:128" ht="16.5" customHeight="1" x14ac:dyDescent="0.15">
      <c r="BT189" s="23">
        <v>67</v>
      </c>
      <c r="BU189" s="24">
        <v>1.4999999999999999E-2</v>
      </c>
      <c r="BV189" s="24">
        <v>1.4999999999999999E-2</v>
      </c>
      <c r="BW189" s="70"/>
      <c r="BX189" s="32">
        <f t="shared" si="32"/>
        <v>35</v>
      </c>
      <c r="BY189" s="161" t="e">
        <f>IF(CB151-BY154-BY155-BY156-BY157-BY158-BY159-BY160-BY161-BY162-BY163-BY164-BY165-BY166-BY167-BY168-BY169-BY170-BY171-BY172-BY173-BY174-BY175-BY176-BY177-BY178-BY179-BY180-BY181-BY182-BY183-BY184-BY185-BY186-BY187-BY188&gt;CB152,CB152,CB151-BY154-BY155-BY156-BY157-BY158-BY159-BY160-BY161-BY162-BY163-BY164-BY165-BY166-BY167-BY168-BY169-BY170-BY171-BY172-BY173-BY174-BY175-BY176-BY177-BY178-BY179-BY180-BY181-BY182-BY183-BY184-BY185-BY186-BY187-BY188)</f>
        <v>#VALUE!</v>
      </c>
      <c r="BZ189" s="30">
        <f t="shared" si="12"/>
        <v>0</v>
      </c>
      <c r="CA189" s="160" t="e">
        <f t="shared" si="3"/>
        <v>#VALUE!</v>
      </c>
      <c r="CB189" s="160">
        <f t="shared" si="4"/>
        <v>1</v>
      </c>
      <c r="CC189" s="160" t="e">
        <f>IF(CB189=0,0,SUM(CA190:$CA$254))</f>
        <v>#VALUE!</v>
      </c>
      <c r="CD189" s="20"/>
      <c r="CE189" s="32">
        <f t="shared" si="33"/>
        <v>35</v>
      </c>
      <c r="CF189" s="161" t="e">
        <f>IF(CI151-CF154-CF155-CF156-CF157-CF158-CF159-CF160-CF161-CF162-CF163-CF164-CF165-CF166-CF167-CF168-CF169-CF170-CF171-CF172-CF173-CF174-CF175-CF176-CF177-CF178-CF179-CF180-CF181-CF182-CF183-CF184-CF185-CF186-CF187-CF188&gt;CI152,CI152,CI151-CF154-CF155-CF156-CF157-CF158-CF159-CF160-CF161-CF162-CF163-CF164-CF165-CF166-CF167-CF168-CF169-CF170-CF171-CF172-CF173-CF174-CF175-CF176-CF177-CF178-CF179-CF180-CF181-CF182-CF183-CF184-CF185-CF186-CF187-CF188)</f>
        <v>#VALUE!</v>
      </c>
      <c r="CG189" s="30">
        <f t="shared" si="13"/>
        <v>0</v>
      </c>
      <c r="CH189" s="160" t="e">
        <f t="shared" si="5"/>
        <v>#VALUE!</v>
      </c>
      <c r="CI189" s="160">
        <f t="shared" si="6"/>
        <v>1</v>
      </c>
      <c r="CJ189" s="160" t="e">
        <f>IF(CI189=0,0,SUM(CH190:$CH$254))</f>
        <v>#VALUE!</v>
      </c>
      <c r="CK189" s="20"/>
      <c r="CL189" s="32">
        <f t="shared" si="34"/>
        <v>35</v>
      </c>
      <c r="CM189" s="161" t="e">
        <f>IF(CP151-CM154-CM155-CM156-CM157-CM158-CM159-CM160-CM161-CM162-CM163-CM164-CM165-CM166-CM167-CM168-CM169-CM170-CM171-CM172-CM173-CM174-CM175-CM176-CM177-CM178-CM179-CM180-CM181-CM182-CM183-CM184-CM185-CM186-CM187-CM188&gt;CP152,CP152,CP151-CM154-CM155-CM156-CM157-CM158-CM159-CM160-CM161-CM162-CM163-CM164-CM165-CM166-CM167-CM168-CM169-CM170-CM171-CM172-CM173-CM174-CM175-CM176-CM177-CM178-CM179-CM180-CM181-CM182-CM183-CM184-CM185-CM186-CM187-CM188)</f>
        <v>#VALUE!</v>
      </c>
      <c r="CN189" s="30">
        <f t="shared" si="14"/>
        <v>0</v>
      </c>
      <c r="CO189" s="160" t="e">
        <f t="shared" si="7"/>
        <v>#VALUE!</v>
      </c>
      <c r="CP189" s="160">
        <f t="shared" si="23"/>
        <v>1</v>
      </c>
      <c r="CQ189" s="160" t="e">
        <f>IF(CP189=0,0,SUM(CO190:$CO$254))</f>
        <v>#VALUE!</v>
      </c>
      <c r="CR189" s="166"/>
      <c r="CS189" s="32">
        <f t="shared" si="35"/>
        <v>35</v>
      </c>
      <c r="CT189" s="10" t="e">
        <f>IF(CW151-CT154-CT155-CT156-CT157-CT158-CT159-CT160-CT161-CT162-CT163-CT164-CT165-CT166-CT167-CT168-CT169-CT170-CT171-CT172-CT173-CT174-CT175-CT176-CT177-CT178-CT179-CT180-CT181-CT182-CT183-CT184-CT185-CT186-CT187-CT188&gt;CW152,CW152,CW151-CT154-CT155-CT156-CT157-CT158-CT159-CT160-CT161-CT162-CT163-CT164-CT165-CT166-CT167-CT168-CT169-CT170-CT171-CT172-CT173-CT174-CT175-CT176-CT177-CT178-CT179-CT180-CT181-CT182-CT183-CT184-CT185-CT186-CT187-CT188)</f>
        <v>#VALUE!</v>
      </c>
      <c r="CU189" s="177">
        <f t="shared" si="15"/>
        <v>0</v>
      </c>
      <c r="CV189" s="179" t="e">
        <f t="shared" si="8"/>
        <v>#VALUE!</v>
      </c>
      <c r="CW189" s="179">
        <f t="shared" si="9"/>
        <v>1</v>
      </c>
      <c r="CX189" s="181" t="e">
        <f>IF(CW189=0,0,SUM(CV190:CV$254))</f>
        <v>#VALUE!</v>
      </c>
      <c r="CY189" s="11">
        <f t="shared" si="25"/>
        <v>0</v>
      </c>
      <c r="CZ189" s="7" t="e">
        <f>IF(CV189&gt;0,0,IF(DA151-CZ154-CZ155-CZ156-CZ157-CZ158-CZ159-CZ160-CZ161-CZ162-CZ163-CZ164-CZ165-CZ166-CZ167-CZ168-CZ169-CZ170-CZ171-CZ172-CZ173-CZ174-CZ175-CZ176-CZ177-CZ178-CZ179-CZ180-CZ181-CZ182-CZ183-CZ184-CZ185-CZ186-CZ187-CZ188&gt;DA152,DA152,DA151-CZ154-CZ155-CZ156-CZ157-CZ158-CZ159-CZ160-CZ161-CZ162-CZ163-CZ164-CZ165-CZ166-CZ167-CZ168-CZ169-CZ170-CZ171-CZ172-CZ173-CZ174-CZ175-CZ176-CZ177-CZ178-CZ179-CZ180-CZ181-CZ182-CZ183-CZ184-CZ185-CZ186-CZ187-CZ188))</f>
        <v>#VALUE!</v>
      </c>
      <c r="DA189" s="181" t="e">
        <f>IF(CZ189=0,0,SUM(CZ190:$CZ$254))</f>
        <v>#VALUE!</v>
      </c>
      <c r="DB189" s="12" t="e">
        <f t="shared" si="26"/>
        <v>#VALUE!</v>
      </c>
      <c r="DC189" s="166"/>
      <c r="DD189" s="178">
        <f t="shared" si="36"/>
        <v>35</v>
      </c>
      <c r="DE189" s="180" t="e">
        <f>IF(DH151-DE154-DE155-DE156-DE157-DE158-DE159-DE160-DE161-DE162-DE163-DE164-DE165-DE166-DE167-DE168-DE169-DE170-DE171-DE172-DE173-DE174-DE175-DE176-DE177-DE178-DE179-DE180-DE181-DE182-DE183-DE184-DE185-DE186-DE187-DE188&gt;DH152,DH152,DH151-DE154-DE155-DE156-DE157-DE158-DE159-DE160-DE161-DE162-DE163-DE164-DE165-DE166-DE167-DE168-DE169-DE170-DE171-DE172-DE173-DE174-DE175-DE176-DE177-DE178-DE179-DE180-DE181-DE182-DE183-DE184-DE185-DE186-DE187-DE188)</f>
        <v>#VALUE!</v>
      </c>
      <c r="DF189" s="177">
        <f t="shared" si="16"/>
        <v>0</v>
      </c>
      <c r="DG189" s="179" t="e">
        <f t="shared" si="10"/>
        <v>#VALUE!</v>
      </c>
      <c r="DH189" s="179">
        <f t="shared" si="11"/>
        <v>1</v>
      </c>
      <c r="DI189" s="181" t="e">
        <f>IF(DH189=0,0,SUM(DG190:DG$254))</f>
        <v>#VALUE!</v>
      </c>
      <c r="DJ189" s="177">
        <f t="shared" si="17"/>
        <v>0</v>
      </c>
      <c r="DK189" s="179" t="e">
        <f>IF(DG189&gt;0,0,IF(DL151-DK154-DK155-DK156-DK157-DK158-DK159-DK160-DK161-DK162-DK163-DK164-DK165-DK166-DK167-DK168-DK169-DK170-DK171-DK172-DK173-DK174-DK175-DK176-DK177-DK178-DK179-DK180-DK181-DK182-DK183-DK184-DK185-DK186-DK187-DK188&gt;DL152,DL152,DL151-DK154-DK155-DK156-DK157-DK158-DK159-DK160-DK161-DK162-DK163-DK164-DK165-DK166-DK167-DK168-DK169-DK170-DK171-DK172-DK173-DK174-DK175-DK176-DK177-DK178-DK179-DK180-DK181-DK182-DK183-DK184-DK185-DK186-DK187-DK188))</f>
        <v>#VALUE!</v>
      </c>
      <c r="DL189" s="181" t="e">
        <f>IF(DK189=0,0,SUM(DK190:$DK$254))</f>
        <v>#VALUE!</v>
      </c>
      <c r="DM189" s="181" t="e">
        <f t="shared" si="28"/>
        <v>#VALUE!</v>
      </c>
      <c r="DO189" s="178">
        <f t="shared" si="37"/>
        <v>35</v>
      </c>
      <c r="DP189" s="180" t="e">
        <f>IF(DS151-DP154-DP155-DP156-DP157-DP158-DP159-DP160-DP161-DP162-DP163-DP164-DP165-DP166-DP167-DP168-DP169-DP170-DP171-DP172-DP173-DP174-DP175-DP176-DP177-DP178-DP179-DP180-DP181-DP182-DP183-DP184-DP185-DP186-DP187-DP188&gt;DS152,DS152,DS151-DP154-DP155-DP156-DP157-DP158-DP159-DP160-DP161-DP162-DP163-DP164-DP165-DP166-DP167-DP168-DP169-DP170-DP171-DP172-DP173-DP174-DP175-DP176-DP177-DP178-DP179-DP180-DP181-DP182-DP183-DP184-DP185-DP186-DP187-DP188)</f>
        <v>#VALUE!</v>
      </c>
      <c r="DQ189" s="177">
        <f t="shared" si="18"/>
        <v>0</v>
      </c>
      <c r="DR189" s="179" t="e">
        <f t="shared" si="31"/>
        <v>#VALUE!</v>
      </c>
      <c r="DS189" s="179">
        <f t="shared" si="2"/>
        <v>1</v>
      </c>
      <c r="DT189" s="181" t="e">
        <f>IF(DS189=0,0,SUM(DR190:DR$254))</f>
        <v>#VALUE!</v>
      </c>
      <c r="DU189" s="177">
        <f t="shared" si="19"/>
        <v>0</v>
      </c>
      <c r="DV189" s="179" t="e">
        <f>IF(DR189&gt;0,0,IF(DW151-DV154-DV155-DV156-DV157-DV158-DV159-DV160-DV161-DV162-DV163-DV164-DV165-DV166-DV167-DV168-DV169-DV170-DV171-DV172-DV173-DV174-DV175-DV176-DV177-DV178-DV179-DV180-DV181-DV182-DV183-DV184-DV185-DV186-DV187-DV188&gt;DW152,DW152,DW151-DV154-DV155-DV156-DV157-DV158-DV159-DV160-DV161-DV162-DV163-DV164-DV165-DV166-DV167-DV168-DV169-DV170-DV171-DV172-DV173-DV174-DV175-DV176-DV177-DV178-DV179-DV180-DV181-DV182-DV183-DV184-DV185-DV186-DV187-DV188))</f>
        <v>#VALUE!</v>
      </c>
      <c r="DW189" s="181" t="e">
        <f>IF(DV189=0,0,SUM(DV190:$DV$254))</f>
        <v>#VALUE!</v>
      </c>
      <c r="DX189" s="181" t="e">
        <f t="shared" si="30"/>
        <v>#VALUE!</v>
      </c>
    </row>
    <row r="190" spans="72:128" ht="16.5" customHeight="1" x14ac:dyDescent="0.15">
      <c r="BT190" s="23">
        <v>68</v>
      </c>
      <c r="BU190" s="24">
        <v>1.4999999999999999E-2</v>
      </c>
      <c r="BV190" s="24">
        <v>1.4999999999999999E-2</v>
      </c>
      <c r="BW190" s="70"/>
      <c r="BX190" s="32">
        <f t="shared" si="32"/>
        <v>36</v>
      </c>
      <c r="BY190" s="161" t="e">
        <f>IF(CB151-BY154-BY155-BY156-BY157-BY158-BY159-BY160-BY161-BY162-BY163-BY164-BY165-BY166-BY167-BY168-BY169-BY170-BY171-BY172-BY173-BY174-BY175-BY176-BY177-BY178-BY179-BY180-BY181-BY182-BY183-BY184-BY185-BY186-BY187-BY188-BY189&gt;CB152,CB152,CB151-BY154-BY155-BY156-BY157-BY158-BY159-BY160-BY161-BY162-BY163-BY164-BY165-BY166-BY167-BY168-BY169-BY170-BY171-BY172-BY173-BY174-BY175-BY176-BY177-BY178-BY179-BY180-BY181-BY182-BY183-BY184-BY185-BY186-BY187-BY188-BY189)</f>
        <v>#VALUE!</v>
      </c>
      <c r="BZ190" s="30">
        <f t="shared" si="12"/>
        <v>0</v>
      </c>
      <c r="CA190" s="160" t="e">
        <f t="shared" si="3"/>
        <v>#VALUE!</v>
      </c>
      <c r="CB190" s="160">
        <f t="shared" si="4"/>
        <v>1</v>
      </c>
      <c r="CC190" s="160" t="e">
        <f>IF(CB190=0,0,SUM(CA191:$CA$254))</f>
        <v>#VALUE!</v>
      </c>
      <c r="CD190" s="20"/>
      <c r="CE190" s="32">
        <f t="shared" si="33"/>
        <v>36</v>
      </c>
      <c r="CF190" s="161" t="e">
        <f>IF(CI151-CF154-CF155-CF156-CF157-CF158-CF159-CF160-CF161-CF162-CF163-CF164-CF165-CF166-CF167-CF168-CF169-CF170-CF171-CF172-CF173-CF174-CF175-CF176-CF177-CF178-CF179-CF180-CF181-CF182-CF183-CF184-CF185-CF186-CF187-CF188-CF189&gt;CI152,CI152,CI151-CF154-CF155-CF156-CF157-CF158-CF159-CF160-CF161-CF162-CF163-CF164-CF165-CF166-CF167-CF168-CF169-CF170-CF171-CF172-CF173-CF174-CF175-CF176-CF177-CF178-CF179-CF180-CF181-CF182-CF183-CF184-CF185-CF186-CF187-CF188-CF189)</f>
        <v>#VALUE!</v>
      </c>
      <c r="CG190" s="30">
        <f t="shared" si="13"/>
        <v>0</v>
      </c>
      <c r="CH190" s="160" t="e">
        <f t="shared" si="5"/>
        <v>#VALUE!</v>
      </c>
      <c r="CI190" s="160">
        <f t="shared" si="6"/>
        <v>1</v>
      </c>
      <c r="CJ190" s="160" t="e">
        <f>IF(CI190=0,0,SUM(CH191:$CH$254))</f>
        <v>#VALUE!</v>
      </c>
      <c r="CK190" s="20"/>
      <c r="CL190" s="32">
        <f t="shared" si="34"/>
        <v>36</v>
      </c>
      <c r="CM190" s="161" t="e">
        <f>IF(CP151-CM154-CM155-CM156-CM157-CM158-CM159-CM160-CM161-CM162-CM163-CM164-CM165-CM166-CM167-CM168-CM169-CM170-CM171-CM172-CM173-CM174-CM175-CM176-CM177-CM178-CM179-CM180-CM181-CM182-CM183-CM184-CM185-CM186-CM187-CM188-CM189&gt;CP152,CP152,CP151-CM154-CM155-CM156-CM157-CM158-CM159-CM160-CM161-CM162-CM163-CM164-CM165-CM166-CM167-CM168-CM169-CM170-CM171-CM172-CM173-CM174-CM175-CM176-CM177-CM178-CM179-CM180-CM181-CM182-CM183-CM184-CM185-CM186-CM187-CM188-CM189)</f>
        <v>#VALUE!</v>
      </c>
      <c r="CN190" s="30">
        <f t="shared" si="14"/>
        <v>0</v>
      </c>
      <c r="CO190" s="160" t="e">
        <f t="shared" si="7"/>
        <v>#VALUE!</v>
      </c>
      <c r="CP190" s="160">
        <f t="shared" si="23"/>
        <v>1</v>
      </c>
      <c r="CQ190" s="160" t="e">
        <f>IF(CP190=0,0,SUM(CO191:$CO$254))</f>
        <v>#VALUE!</v>
      </c>
      <c r="CR190" s="166"/>
      <c r="CS190" s="32">
        <f t="shared" si="35"/>
        <v>36</v>
      </c>
      <c r="CT190" s="180" t="e">
        <f>IF(CW151-CT154-CT155-CT156-CT157-CT158-CT159-CT160-CT161-CT162-CT163-CT164-CT165-CT166-CT167-CT168-CT169-CT170-CT171-CT172-CT173-CT174-CT175-CT176-CT177-CT178-CT179-CT180-CT181-CT182-CT183-CT184-CT185-CT186-CT187-CT188-CT189&gt;CW152,CW152,CW151-CT154-CT155-CT156-CT157-CT158-CT159-CT160-CT161-CT162-CT163-CT164-CT165-CT166-CT167-CT168-CT169-CT170-CT171-CT172-CT173-CT174-CT175-CT176-CT177-CT178-CT179-CT180-CT181-CT182-CT183-CT184-CT185-CT186-CT187-CT188-CT189)</f>
        <v>#VALUE!</v>
      </c>
      <c r="CU190" s="177">
        <f t="shared" si="15"/>
        <v>0</v>
      </c>
      <c r="CV190" s="179" t="e">
        <f t="shared" si="8"/>
        <v>#VALUE!</v>
      </c>
      <c r="CW190" s="179">
        <f t="shared" si="9"/>
        <v>1</v>
      </c>
      <c r="CX190" s="181" t="e">
        <f>IF(CW190=0,0,SUM(CV191:CV$254))</f>
        <v>#VALUE!</v>
      </c>
      <c r="CY190" s="177">
        <f t="shared" si="25"/>
        <v>0</v>
      </c>
      <c r="CZ190" s="179" t="e">
        <f>IF(CV190&gt;0,0,IF(DA151-CZ154-CZ155-CZ156-CZ157-CZ158-CZ159-CZ160-CZ161-CZ162-CZ163-CZ164-CZ165-CZ166-CZ167-CZ168-CZ169-CZ170-CZ171-CZ172-CZ173-CZ174-CZ175-CZ176-CZ177-CZ178-CZ179-CZ180-CZ181-CZ182-CZ183-CZ184-CZ185-CZ186-CZ187-CZ188-CZ189&gt;DA152,DA152,DA151-CZ154-CZ155-CZ156-CZ157-CZ158-CZ159-CZ160-CZ161-CZ162-CZ163-CZ164-CZ165-CZ166-CZ167-CZ168-CZ169-CZ170-CZ171-CZ172-CZ173-CZ174-CZ175-CZ176-CZ177-CZ178-CZ179-CZ180-CZ181-CZ182-CZ183-CZ184-CZ185-CZ186-CZ187-CZ188-CZ189))</f>
        <v>#VALUE!</v>
      </c>
      <c r="DA190" s="181" t="e">
        <f>IF(CZ190=0,0,SUM(CZ191:$CZ$254))</f>
        <v>#VALUE!</v>
      </c>
      <c r="DB190" s="181" t="e">
        <f>IF(AND(CV190=0,CZ190=0),0,IF(CV190&gt;0,CV190,IF(CZ190=DA189,CZ190*CY190-1,CZ190*CY190)))</f>
        <v>#VALUE!</v>
      </c>
      <c r="DC190" s="166"/>
      <c r="DD190" s="178">
        <f t="shared" si="36"/>
        <v>36</v>
      </c>
      <c r="DE190" s="180" t="e">
        <f>IF(DH151-DE154-DE155-DE156-DE157-DE158-DE159-DE160-DE161-DE162-DE163-DE164-DE165-DE166-DE167-DE168-DE169-DE170-DE171-DE172-DE173-DE174-DE175-DE176-DE177-DE178-DE179-DE180-DE181-DE182-DE183-DE184-DE185-DE186-DE187-DE188-DE189&gt;DH152,DH152,DH151-DE154-DE155-DE156-DE157-DE158-DE159-DE160-DE161-DE162-DE163-DE164-DE165-DE166-DE167-DE168-DE169-DE170-DE171-DE172-DE173-DE174-DE175-DE176-DE177-DE178-DE179-DE180-DE181-DE182-DE183-DE184-DE185-DE186-DE187-DE188-DE189)</f>
        <v>#VALUE!</v>
      </c>
      <c r="DF190" s="177">
        <f t="shared" si="16"/>
        <v>0</v>
      </c>
      <c r="DG190" s="179" t="e">
        <f t="shared" si="10"/>
        <v>#VALUE!</v>
      </c>
      <c r="DH190" s="179">
        <f t="shared" si="11"/>
        <v>1</v>
      </c>
      <c r="DI190" s="181" t="e">
        <f>IF(DH190=0,0,SUM(DG191:DG$254))</f>
        <v>#VALUE!</v>
      </c>
      <c r="DJ190" s="177">
        <f t="shared" si="17"/>
        <v>0</v>
      </c>
      <c r="DK190" s="179" t="e">
        <f>IF(DG190&gt;0,0,IF(DL151-DK154-DK155-DK156-DK157-DK158-DK159-DK160-DK161-DK162-DK163-DK164-DK165-DK166-DK167-DK168-DK169-DK170-DK171-DK172-DK173-DK174-DK175-DK176-DK177-DK178-DK179-DK180-DK181-DK182-DK183-DK184-DK185-DK186-DK187-DK188-DK189&gt;DL152,DL152,DL151-DK154-DK155-DK156-DK157-DK158-DK159-DK160-DK161-DK162-DK163-DK164-DK165-DK166-DK167-DK168-DK169-DK170-DK171-DK172-DK173-DK174-DK175-DK176-DK177-DK178-DK179-DK180-DK181-DK182-DK183-DK184-DK185-DK186-DK187-DK188-DK189))</f>
        <v>#VALUE!</v>
      </c>
      <c r="DL190" s="181" t="e">
        <f>IF(DK190=0,0,SUM(DK191:$DK$254))</f>
        <v>#VALUE!</v>
      </c>
      <c r="DM190" s="181" t="e">
        <f t="shared" si="28"/>
        <v>#VALUE!</v>
      </c>
      <c r="DO190" s="178">
        <f t="shared" si="37"/>
        <v>36</v>
      </c>
      <c r="DP190" s="180" t="e">
        <f>IF(DS151-DP154-DP155-DP156-DP157-DP158-DP159-DP160-DP161-DP162-DP163-DP164-DP165-DP166-DP167-DP168-DP169-DP170-DP171-DP172-DP173-DP174-DP175-DP176-DP177-DP178-DP179-DP180-DP181-DP182-DP183-DP184-DP185-DP186-DP187-DP188-DP189&gt;DS152,DS152,DS151-DP154-DP155-DP156-DP157-DP158-DP159-DP160-DP161-DP162-DP163-DP164-DP165-DP166-DP167-DP168-DP169-DP170-DP171-DP172-DP173-DP174-DP175-DP176-DP177-DP178-DP179-DP180-DP181-DP182-DP183-DP184-DP185-DP186-DP187-DP188-DP189)</f>
        <v>#VALUE!</v>
      </c>
      <c r="DQ190" s="177">
        <f t="shared" si="18"/>
        <v>0</v>
      </c>
      <c r="DR190" s="179" t="e">
        <f t="shared" si="31"/>
        <v>#VALUE!</v>
      </c>
      <c r="DS190" s="179">
        <f t="shared" si="2"/>
        <v>1</v>
      </c>
      <c r="DT190" s="181" t="e">
        <f>IF(DS190=0,0,SUM(DR191:DR$254))</f>
        <v>#VALUE!</v>
      </c>
      <c r="DU190" s="177">
        <f t="shared" si="19"/>
        <v>0</v>
      </c>
      <c r="DV190" s="179" t="e">
        <f>IF(DR190&gt;0,0,IF(DW151-DV154-DV155-DV156-DV157-DV158-DV159-DV160-DV161-DV162-DV163-DV164-DV165-DV166-DV167-DV168-DV169-DV170-DV171-DV172-DV173-DV174-DV175-DV176-DV177-DV178-DV179-DV180-DV181-DV182-DV183-DV184-DV185-DV186-DV187-DV188-DV189&gt;DW152,DW152,DW151-DV154-DV155-DV156-DV157-DV158-DV159-DV160-DV161-DV162-DV163-DV164-DV165-DV166-DV167-DV168-DV169-DV170-DV171-DV172-DV173-DV174-DV175-DV176-DV177-DV178-DV179-DV180-DV181-DV182-DV183-DV184-DV185-DV186-DV187-DV188-DV189))</f>
        <v>#VALUE!</v>
      </c>
      <c r="DW190" s="181" t="e">
        <f>IF(DV190=0,0,SUM(DV191:$DV$254))</f>
        <v>#VALUE!</v>
      </c>
      <c r="DX190" s="181" t="e">
        <f t="shared" si="30"/>
        <v>#VALUE!</v>
      </c>
    </row>
    <row r="191" spans="72:128" ht="16.5" customHeight="1" x14ac:dyDescent="0.15">
      <c r="BT191" s="23">
        <v>69</v>
      </c>
      <c r="BU191" s="24">
        <v>1.4999999999999999E-2</v>
      </c>
      <c r="BV191" s="24">
        <v>1.4999999999999999E-2</v>
      </c>
      <c r="BW191" s="70"/>
      <c r="BX191" s="32">
        <f t="shared" si="32"/>
        <v>37</v>
      </c>
      <c r="BY191" s="161" t="e">
        <f>IF(CB151-BY154-BY155-BY156-BY157-BY158-BY159-BY160-BY161-BY162-BY163-BY164-BY165-BY166-BY167-BY168-BY169-BY170-BY171-BY172-BY173-BY174-BY175-BY176-BY177-BY178-BY179-BY180-BY181-BY182-BY183-BY184-BY185-BY186-BY187-BY188-BY189-BY190&gt;CB152,CB152,CB151-BY154-BY155-BY156-BY157-BY158-BY159-BY160-BY161-BY162-BY163-BY164-BY165-BY166-BY167-BY168-BY169-BY170-BY171-BY172-BY173-BY174-BY175-BY176-BY177-BY178-BY179-BY180-BY181-BY182-BY183-BY184-BY185-BY186-BY187-BY188-BY189-BY190)</f>
        <v>#VALUE!</v>
      </c>
      <c r="BZ191" s="30">
        <f t="shared" si="12"/>
        <v>0</v>
      </c>
      <c r="CA191" s="160" t="e">
        <f t="shared" si="3"/>
        <v>#VALUE!</v>
      </c>
      <c r="CB191" s="160">
        <f t="shared" si="4"/>
        <v>1</v>
      </c>
      <c r="CC191" s="160" t="e">
        <f>IF(CB191=0,0,SUM(CA192:$CA$254))</f>
        <v>#VALUE!</v>
      </c>
      <c r="CD191" s="20"/>
      <c r="CE191" s="32">
        <f t="shared" si="33"/>
        <v>37</v>
      </c>
      <c r="CF191" s="161" t="e">
        <f>IF(CI151-CF154-CF155-CF156-CF157-CF158-CF159-CF160-CF161-CF162-CF163-CF164-CF165-CF166-CF167-CF168-CF169-CF170-CF171-CF172-CF173-CF174-CF175-CF176-CF177-CF178-CF179-CF180-CF181-CF182-CF183-CF184-CF185-CF186-CF187-CF188-CF189-CF190&gt;CI152,CI152,CI151-CF154-CF155-CF156-CF157-CF158-CF159-CF160-CF161-CF162-CF163-CF164-CF165-CF166-CF167-CF168-CF169-CF170-CF171-CF172-CF173-CF174-CF175-CF176-CF177-CF178-CF179-CF180-CF181-CF182-CF183-CF184-CF185-CF186-CF187-CF188-CF189-CF190)</f>
        <v>#VALUE!</v>
      </c>
      <c r="CG191" s="30">
        <f t="shared" si="13"/>
        <v>0</v>
      </c>
      <c r="CH191" s="160" t="e">
        <f t="shared" si="5"/>
        <v>#VALUE!</v>
      </c>
      <c r="CI191" s="160">
        <f t="shared" si="6"/>
        <v>1</v>
      </c>
      <c r="CJ191" s="160" t="e">
        <f>IF(CI191=0,0,SUM(CH192:$CH$254))</f>
        <v>#VALUE!</v>
      </c>
      <c r="CK191" s="20"/>
      <c r="CL191" s="32">
        <f t="shared" si="34"/>
        <v>37</v>
      </c>
      <c r="CM191" s="161" t="e">
        <f>IF(CP151-CM154-CM155-CM156-CM157-CM158-CM159-CM160-CM161-CM162-CM163-CM164-CM165-CM166-CM167-CM168-CM169-CM170-CM171-CM172-CM173-CM174-CM175-CM176-CM177-CM178-CM179-CM180-CM181-CM182-CM183-CM184-CM185-CM186-CM187-CM188-CM189-CM190&gt;CP152,CP152,CP151-CM154-CM155-CM156-CM157-CM158-CM159-CM160-CM161-CM162-CM163-CM164-CM165-CM166-CM167-CM168-CM169-CM170-CM171-CM172-CM173-CM174-CM175-CM176-CM177-CM178-CM179-CM180-CM181-CM182-CM183-CM184-CM185-CM186-CM187-CM188-CM189-CM190)</f>
        <v>#VALUE!</v>
      </c>
      <c r="CN191" s="30">
        <f t="shared" si="14"/>
        <v>0</v>
      </c>
      <c r="CO191" s="160" t="e">
        <f t="shared" si="7"/>
        <v>#VALUE!</v>
      </c>
      <c r="CP191" s="160">
        <f t="shared" si="23"/>
        <v>1</v>
      </c>
      <c r="CQ191" s="160" t="e">
        <f>IF(CP191=0,0,SUM(CO192:$CO$254))</f>
        <v>#VALUE!</v>
      </c>
      <c r="CR191" s="166"/>
      <c r="CS191" s="32">
        <f t="shared" si="35"/>
        <v>37</v>
      </c>
      <c r="CT191" s="180" t="e">
        <f>IF(CW151-CT154-CT155-CT156-CT157-CT158-CT159-CT160-CT161-CT162-CT163-CT164-CT165-CT166-CT167-CT168-CT169-CT170-CT171-CT172-CT173-CT174-CT175-CT176-CT177-CT178-CT179-CT180-CT181-CT182-CT183-CT184-CT185-CT186-CT187-CT188-CT189-CT190&gt;CW152,CW152,CW151-CT154-CT155-CT156-CT157-CT158-CT159-CT160-CT161-CT162-CT163-CT164-CT165-CT166-CT167-CT168-CT169-CT170-CT171-CT172-CT173-CT174-CT175-CT176-CT177-CT178-CT179-CT180-CT181-CT182-CT183-CT184-CT185-CT186-CT187-CT188-CT189-CT190)</f>
        <v>#VALUE!</v>
      </c>
      <c r="CU191" s="177">
        <f t="shared" si="15"/>
        <v>0</v>
      </c>
      <c r="CV191" s="179" t="e">
        <f t="shared" si="8"/>
        <v>#VALUE!</v>
      </c>
      <c r="CW191" s="179">
        <f t="shared" si="9"/>
        <v>1</v>
      </c>
      <c r="CX191" s="181" t="e">
        <f>IF(CW191=0,0,SUM(CV192:CV$254))</f>
        <v>#VALUE!</v>
      </c>
      <c r="CY191" s="177">
        <f t="shared" si="25"/>
        <v>0</v>
      </c>
      <c r="CZ191" s="179" t="e">
        <f>IF(CV191&gt;0,0,IF(DA151-CZ154-CZ155-CZ156-CZ157-CZ158-CZ159-CZ160-CZ161-CZ162-CZ163-CZ164-CZ165-CZ166-CZ167-CZ168-CZ169-CZ170-CZ171-CZ172-CZ173-CZ174-CZ175-CZ176-CZ177-CZ178-CZ179-CZ180-CZ181-CZ182-CZ183-CZ184-CZ185-CZ186-CZ187-CZ188-CZ189-CZ190&gt;DA152,DA152,DA151-CZ154-CZ155-CZ156-CZ157-CZ158-CZ159-CZ160-CZ161-CZ162-CZ163-CZ164-CZ165-CZ166-CZ167-CZ168-CZ169-CZ170-CZ171-CZ172-CZ173-CZ174-CZ175-CZ176-CZ177-CZ178-CZ179-CZ180-CZ181-CZ182-CZ183-CZ184-CZ185-CZ186-CZ187-CZ188-CZ189-CZ190))</f>
        <v>#VALUE!</v>
      </c>
      <c r="DA191" s="181" t="e">
        <f>IF(CZ191=0,0,SUM(CZ192:$CZ$254))</f>
        <v>#VALUE!</v>
      </c>
      <c r="DB191" s="181" t="e">
        <f t="shared" si="26"/>
        <v>#VALUE!</v>
      </c>
      <c r="DC191" s="166"/>
      <c r="DD191" s="178">
        <f t="shared" si="36"/>
        <v>37</v>
      </c>
      <c r="DE191" s="180" t="e">
        <f>IF(DH151-DE154-DE155-DE156-DE157-DE158-DE159-DE160-DE161-DE162-DE163-DE164-DE165-DE166-DE167-DE168-DE169-DE170-DE171-DE172-DE173-DE174-DE175-DE176-DE177-DE178-DE179-DE180-DE181-DE182-DE183-DE184-DE185-DE186-DE187-DE188-DE189-DE190&gt;DH152,DH152,DH151-DE154-DE155-DE156-DE157-DE158-DE159-DE160-DE161-DE162-DE163-DE164-DE165-DE166-DE167-DE168-DE169-DE170-DE171-DE172-DE173-DE174-DE175-DE176-DE177-DE178-DE179-DE180-DE181-DE182-DE183-DE184-DE185-DE186-DE187-DE188-DE189-DE190)</f>
        <v>#VALUE!</v>
      </c>
      <c r="DF191" s="177">
        <f t="shared" si="16"/>
        <v>0</v>
      </c>
      <c r="DG191" s="179" t="e">
        <f t="shared" si="10"/>
        <v>#VALUE!</v>
      </c>
      <c r="DH191" s="179">
        <f t="shared" si="11"/>
        <v>1</v>
      </c>
      <c r="DI191" s="181" t="e">
        <f>IF(DH191=0,0,SUM(DG192:DG$254))</f>
        <v>#VALUE!</v>
      </c>
      <c r="DJ191" s="177">
        <f t="shared" si="17"/>
        <v>0</v>
      </c>
      <c r="DK191" s="179" t="e">
        <f>IF(DG191&gt;0,0,IF(DL151-DK154-DK155-DK156-DK157-DK158-DK159-DK160-DK161-DK162-DK163-DK164-DK165-DK166-DK167-DK168-DK169-DK170-DK171-DK172-DK173-DK174-DK175-DK176-DK177-DK178-DK179-DK180-DK181-DK182-DK183-DK184-DK185-DK186-DK187-DK188-DK189-DK190&gt;DL152,DL152,DL151-DK154-DK155-DK156-DK157-DK158-DK159-DK160-DK161-DK162-DK163-DK164-DK165-DK166-DK167-DK168-DK169-DK170-DK171-DK172-DK173-DK174-DK175-DK176-DK177-DK178-DK179-DK180-DK181-DK182-DK183-DK184-DK185-DK186-DK187-DK188-DK189-DK190))</f>
        <v>#VALUE!</v>
      </c>
      <c r="DL191" s="181" t="e">
        <f>IF(DK191=0,0,SUM(DK192:$DK$254))</f>
        <v>#VALUE!</v>
      </c>
      <c r="DM191" s="181" t="e">
        <f t="shared" si="28"/>
        <v>#VALUE!</v>
      </c>
      <c r="DO191" s="178">
        <f t="shared" si="37"/>
        <v>37</v>
      </c>
      <c r="DP191" s="180" t="e">
        <f>IF(DS151-DP154-DP155-DP156-DP157-DP158-DP159-DP160-DP161-DP162-DP163-DP164-DP165-DP166-DP167-DP168-DP169-DP170-DP171-DP172-DP173-DP174-DP175-DP176-DP177-DP178-DP179-DP180-DP181-DP182-DP183-DP184-DP185-DP186-DP187-DP188-DP189-DP190&gt;DS152,DS152,DS151-DP154-DP155-DP156-DP157-DP158-DP159-DP160-DP161-DP162-DP163-DP164-DP165-DP166-DP167-DP168-DP169-DP170-DP171-DP172-DP173-DP174-DP175-DP176-DP177-DP178-DP179-DP180-DP181-DP182-DP183-DP184-DP185-DP186-DP187-DP188-DP189-DP190)</f>
        <v>#VALUE!</v>
      </c>
      <c r="DQ191" s="177">
        <f t="shared" si="18"/>
        <v>0</v>
      </c>
      <c r="DR191" s="179" t="e">
        <f t="shared" si="31"/>
        <v>#VALUE!</v>
      </c>
      <c r="DS191" s="179">
        <f t="shared" si="2"/>
        <v>1</v>
      </c>
      <c r="DT191" s="181" t="e">
        <f>IF(DS191=0,0,SUM(DR192:DR$254))</f>
        <v>#VALUE!</v>
      </c>
      <c r="DU191" s="177">
        <f t="shared" si="19"/>
        <v>0</v>
      </c>
      <c r="DV191" s="179" t="e">
        <f>IF(DR191&gt;0,0,IF(DW151-DV154-DV155-DV156-DV157-DV158-DV159-DV160-DV161-DV162-DV163-DV164-DV165-DV166-DV167-DV168-DV169-DV170-DV171-DV172-DV173-DV174-DV175-DV176-DV177-DV178-DV179-DV180-DV181-DV182-DV183-DV184-DV185-DV186-DV187-DV188-DV189-DV190&gt;DW152,DW152,DW151-DV154-DV155-DV156-DV157-DV158-DV159-DV160-DV161-DV162-DV163-DV164-DV165-DV166-DV167-DV168-DV169-DV170-DV171-DV172-DV173-DV174-DV175-DV176-DV177-DV178-DV179-DV180-DV181-DV182-DV183-DV184-DV185-DV186-DV187-DV188-DV189-DV190))</f>
        <v>#VALUE!</v>
      </c>
      <c r="DW191" s="181" t="e">
        <f>IF(DV191=0,0,SUM(DV192:$DV$254))</f>
        <v>#VALUE!</v>
      </c>
      <c r="DX191" s="181" t="e">
        <f t="shared" si="30"/>
        <v>#VALUE!</v>
      </c>
    </row>
    <row r="192" spans="72:128" ht="16.5" customHeight="1" x14ac:dyDescent="0.15">
      <c r="BT192" s="23">
        <v>70</v>
      </c>
      <c r="BU192" s="24">
        <v>1.4999999999999999E-2</v>
      </c>
      <c r="BV192" s="24">
        <v>1.4999999999999999E-2</v>
      </c>
      <c r="BW192" s="70"/>
      <c r="BX192" s="32">
        <f t="shared" si="32"/>
        <v>38</v>
      </c>
      <c r="BY192" s="161" t="e">
        <f>IF(CB151-BY154-BY155-BY156-BY157-BY158-BY159-BY160-BY161-BY162-BY163-BY164-BY165-BY166-BY167-BY168-BY169-BY170-BY171-BY172-BY173-BY174-BY175-BY176-BY177-BY178-BY179-BY180-BY181-BY182-BY183-BY184-BY185-BY186-BY187-BY188-BY189-BY190-BY191&gt;CB152,CB152,CB151-BY154-BY155-BY156-BY157-BY158-BY159-BY160-BY161-BY162-BY163-BY164-BY165-BY166-BY167-BY168-BY169-BY170-BY171-BY172-BY173-BY174-BY175-BY176-BY177-BY178-BY179-BY180-BY181-BY182-BY183-BY184-BY185-BY186-BY187-BY188-BY189-BY190-BY191)</f>
        <v>#VALUE!</v>
      </c>
      <c r="BZ192" s="30">
        <f t="shared" si="12"/>
        <v>0</v>
      </c>
      <c r="CA192" s="160" t="e">
        <f t="shared" si="3"/>
        <v>#VALUE!</v>
      </c>
      <c r="CB192" s="160">
        <f t="shared" si="4"/>
        <v>1</v>
      </c>
      <c r="CC192" s="160" t="e">
        <f>IF(CB192=0,0,SUM(CA193:$CA$254))</f>
        <v>#VALUE!</v>
      </c>
      <c r="CD192" s="20"/>
      <c r="CE192" s="32">
        <f t="shared" si="33"/>
        <v>38</v>
      </c>
      <c r="CF192" s="161" t="e">
        <f>IF(CI151-CF154-CF155-CF156-CF157-CF158-CF159-CF160-CF161-CF162-CF163-CF164-CF165-CF166-CF167-CF168-CF169-CF170-CF171-CF172-CF173-CF174-CF175-CF176-CF177-CF178-CF179-CF180-CF181-CF182-CF183-CF184-CF185-CF186-CF187-CF188-CF189-CF190-CF191&gt;CI152,CI152,CI151-CF154-CF155-CF156-CF157-CF158-CF159-CF160-CF161-CF162-CF163-CF164-CF165-CF166-CF167-CF168-CF169-CF170-CF171-CF172-CF173-CF174-CF175-CF176-CF177-CF178-CF179-CF180-CF181-CF182-CF183-CF184-CF185-CF186-CF187-CF188-CF189-CF190-CF191)</f>
        <v>#VALUE!</v>
      </c>
      <c r="CG192" s="30">
        <f t="shared" si="13"/>
        <v>0</v>
      </c>
      <c r="CH192" s="160" t="e">
        <f t="shared" si="5"/>
        <v>#VALUE!</v>
      </c>
      <c r="CI192" s="160">
        <f t="shared" si="6"/>
        <v>1</v>
      </c>
      <c r="CJ192" s="160" t="e">
        <f>IF(CI192=0,0,SUM(CH193:$CH$254))</f>
        <v>#VALUE!</v>
      </c>
      <c r="CK192" s="20"/>
      <c r="CL192" s="32">
        <f t="shared" si="34"/>
        <v>38</v>
      </c>
      <c r="CM192" s="161" t="e">
        <f>IF(CP151-CM154-CM155-CM156-CM157-CM158-CM159-CM160-CM161-CM162-CM163-CM164-CM165-CM166-CM167-CM168-CM169-CM170-CM171-CM172-CM173-CM174-CM175-CM176-CM177-CM178-CM179-CM180-CM181-CM182-CM183-CM184-CM185-CM186-CM187-CM188-CM189-CM190-CM191&gt;CP152,CP152,CP151-CM154-CM155-CM156-CM157-CM158-CM159-CM160-CM161-CM162-CM163-CM164-CM165-CM166-CM167-CM168-CM169-CM170-CM171-CM172-CM173-CM174-CM175-CM176-CM177-CM178-CM179-CM180-CM181-CM182-CM183-CM184-CM185-CM186-CM187-CM188-CM189-CM190-CM191)</f>
        <v>#VALUE!</v>
      </c>
      <c r="CN192" s="30">
        <f t="shared" si="14"/>
        <v>0</v>
      </c>
      <c r="CO192" s="160" t="e">
        <f t="shared" si="7"/>
        <v>#VALUE!</v>
      </c>
      <c r="CP192" s="160">
        <f t="shared" si="23"/>
        <v>1</v>
      </c>
      <c r="CQ192" s="160" t="e">
        <f>IF(CP192=0,0,SUM(CO193:$CO$254))</f>
        <v>#VALUE!</v>
      </c>
      <c r="CR192" s="166"/>
      <c r="CS192" s="32">
        <f t="shared" si="35"/>
        <v>38</v>
      </c>
      <c r="CT192" s="10" t="e">
        <f>IF(CW151-CT154-CT155-CT156-CT157-CT158-CT159-CT160-CT161-CT162-CT163-CT164-CT165-CT166-CT167-CT168-CT169-CT170-CT171-CT172-CT173-CT174-CT175-CT176-CT177-CT178-CT179-CT180-CT181-CT182-CT183-CT184-CT185-CT186-CT187-CT188-CT189-CT190-CT191&gt;CW152,CW152,CW151-CT154-CT155-CT156-CT157-CT158-CT159-CT160-CT161-CT162-CT163-CT164-CT165-CT166-CT167-CT168-CT169-CT170-CT171-CT172-CT173-CT174-CT175-CT176-CT177-CT178-CT179-CT180-CT181-CT182-CT183-CT184-CT185-CT186-CT187-CT188-CT189-CT190-CT191)</f>
        <v>#VALUE!</v>
      </c>
      <c r="CU192" s="177">
        <f t="shared" si="15"/>
        <v>0</v>
      </c>
      <c r="CV192" s="179" t="e">
        <f t="shared" si="8"/>
        <v>#VALUE!</v>
      </c>
      <c r="CW192" s="179">
        <f t="shared" si="9"/>
        <v>1</v>
      </c>
      <c r="CX192" s="181" t="e">
        <f>IF(CW192=0,0,SUM(CV193:CV$254))</f>
        <v>#VALUE!</v>
      </c>
      <c r="CY192" s="11">
        <f t="shared" si="25"/>
        <v>0</v>
      </c>
      <c r="CZ192" s="7" t="e">
        <f>IF(CV192&gt;0,0,IF(DA151-CZ154-CZ155-CZ156-CZ157-CZ158-CZ159-CZ160-CZ161-CZ162-CZ163-CZ164-CZ165-CZ166-CZ167-CZ168-CZ169-CZ170-CZ171-CZ172-CZ173-CZ174-CZ175-CZ176-CZ177-CZ178-CZ179-CZ180-CZ181-CZ182-CZ183-CZ184-CZ185-CZ186-CZ187-CZ188-CZ189-CZ190-CZ191&gt;DA152,DA152,DA151-CZ154-CZ155-CZ156-CZ157-CZ158-CZ159-CZ160-CZ161-CZ162-CZ163-CZ164-CZ165-CZ166-CZ167-CZ168-CZ169-CZ170-CZ171-CZ172-CZ173-CZ174-CZ175-CZ176-CZ177-CZ178-CZ179-CZ180-CZ181-CZ182-CZ183-CZ184-CZ185-CZ186-CZ187-CZ188-CZ189-CZ190-CZ191))</f>
        <v>#VALUE!</v>
      </c>
      <c r="DA192" s="181" t="e">
        <f>IF(CZ192=0,0,SUM(CZ193:$CZ$254))</f>
        <v>#VALUE!</v>
      </c>
      <c r="DB192" s="12" t="e">
        <f t="shared" si="26"/>
        <v>#VALUE!</v>
      </c>
      <c r="DC192" s="166"/>
      <c r="DD192" s="178">
        <f t="shared" si="36"/>
        <v>38</v>
      </c>
      <c r="DE192" s="180" t="e">
        <f>IF(DH151-DE154-DE155-DE156-DE157-DE158-DE159-DE160-DE161-DE162-DE163-DE164-DE165-DE166-DE167-DE168-DE169-DE170-DE171-DE172-DE173-DE174-DE175-DE176-DE177-DE178-DE179-DE180-DE181-DE182-DE183-DE184-DE185-DE186-DE187-DE188-DE189-DE190-DE191&gt;DH152,DH152,DH151-DE154-DE155-DE156-DE157-DE158-DE159-DE160-DE161-DE162-DE163-DE164-DE165-DE166-DE167-DE168-DE169-DE170-DE171-DE172-DE173-DE174-DE175-DE176-DE177-DE178-DE179-DE180-DE181-DE182-DE183-DE184-DE185-DE186-DE187-DE188-DE189-DE190-DE191)</f>
        <v>#VALUE!</v>
      </c>
      <c r="DF192" s="177">
        <f t="shared" si="16"/>
        <v>0</v>
      </c>
      <c r="DG192" s="179" t="e">
        <f t="shared" si="10"/>
        <v>#VALUE!</v>
      </c>
      <c r="DH192" s="179">
        <f t="shared" si="11"/>
        <v>1</v>
      </c>
      <c r="DI192" s="181" t="e">
        <f>IF(DH192=0,0,SUM(DG193:DG$254))</f>
        <v>#VALUE!</v>
      </c>
      <c r="DJ192" s="177">
        <f t="shared" si="17"/>
        <v>0</v>
      </c>
      <c r="DK192" s="179" t="e">
        <f>IF(DG192&gt;0,0,IF(DL151-DK154-DK155-DK156-DK157-DK158-DK159-DK160-DK161-DK162-DK163-DK164-DK165-DK166-DK167-DK168-DK169-DK170-DK171-DK172-DK173-DK174-DK175-DK176-DK177-DK178-DK179-DK180-DK181-DK182-DK183-DK184-DK185-DK186-DK187-DK188-DK189-DK190-DK191&gt;DL152,DL152,DL151-DK154-DK155-DK156-DK157-DK158-DK159-DK160-DK161-DK162-DK163-DK164-DK165-DK166-DK167-DK168-DK169-DK170-DK171-DK172-DK173-DK174-DK175-DK176-DK177-DK178-DK179-DK180-DK181-DK182-DK183-DK184-DK185-DK186-DK187-DK188-DK189-DK190-DK191))</f>
        <v>#VALUE!</v>
      </c>
      <c r="DL192" s="181" t="e">
        <f>IF(DK192=0,0,SUM(DK193:$DK$254))</f>
        <v>#VALUE!</v>
      </c>
      <c r="DM192" s="181" t="e">
        <f t="shared" si="28"/>
        <v>#VALUE!</v>
      </c>
      <c r="DO192" s="178">
        <f t="shared" si="37"/>
        <v>38</v>
      </c>
      <c r="DP192" s="180" t="e">
        <f>IF(DS151-DP154-DP155-DP156-DP157-DP158-DP159-DP160-DP161-DP162-DP163-DP164-DP165-DP166-DP167-DP168-DP169-DP170-DP171-DP172-DP173-DP174-DP175-DP176-DP177-DP178-DP179-DP180-DP181-DP182-DP183-DP184-DP185-DP186-DP187-DP188-DP189-DP190-DP191&gt;DS152,DS152,DS151-DP154-DP155-DP156-DP157-DP158-DP159-DP160-DP161-DP162-DP163-DP164-DP165-DP166-DP167-DP168-DP169-DP170-DP171-DP172-DP173-DP174-DP175-DP176-DP177-DP178-DP179-DP180-DP181-DP182-DP183-DP184-DP185-DP186-DP187-DP188-DP189-DP190-DP191)</f>
        <v>#VALUE!</v>
      </c>
      <c r="DQ192" s="177">
        <f t="shared" si="18"/>
        <v>0</v>
      </c>
      <c r="DR192" s="179" t="e">
        <f t="shared" si="31"/>
        <v>#VALUE!</v>
      </c>
      <c r="DS192" s="179">
        <f t="shared" si="2"/>
        <v>1</v>
      </c>
      <c r="DT192" s="181" t="e">
        <f>IF(DS192=0,0,SUM(DR193:DR$254))</f>
        <v>#VALUE!</v>
      </c>
      <c r="DU192" s="177">
        <f t="shared" si="19"/>
        <v>0</v>
      </c>
      <c r="DV192" s="179" t="e">
        <f>IF(DR192&gt;0,0,IF(DW151-DV154-DV155-DV156-DV157-DV158-DV159-DV160-DV161-DV162-DV163-DV164-DV165-DV166-DV167-DV168-DV169-DV170-DV171-DV172-DV173-DV174-DV175-DV176-DV177-DV178-DV179-DV180-DV181-DV182-DV183-DV184-DV185-DV186-DV187-DV188-DV189-DV190-DV191&gt;DW152,DW152,DW151-DV154-DV155-DV156-DV157-DV158-DV159-DV160-DV161-DV162-DV163-DV164-DV165-DV166-DV167-DV168-DV169-DV170-DV171-DV172-DV173-DV174-DV175-DV176-DV177-DV178-DV179-DV180-DV181-DV182-DV183-DV184-DV185-DV186-DV187-DV188-DV189-DV190-DV191))</f>
        <v>#VALUE!</v>
      </c>
      <c r="DW192" s="181" t="e">
        <f>IF(DV192=0,0,SUM(DV193:$DV$254))</f>
        <v>#VALUE!</v>
      </c>
      <c r="DX192" s="181" t="e">
        <f t="shared" si="30"/>
        <v>#VALUE!</v>
      </c>
    </row>
    <row r="193" spans="72:128" ht="16.5" customHeight="1" x14ac:dyDescent="0.15">
      <c r="BT193" s="23">
        <v>71</v>
      </c>
      <c r="BU193" s="24">
        <v>1.4999999999999999E-2</v>
      </c>
      <c r="BV193" s="24">
        <v>1.4E-2</v>
      </c>
      <c r="BW193" s="70"/>
      <c r="BX193" s="32">
        <f t="shared" si="32"/>
        <v>39</v>
      </c>
      <c r="BY193" s="161" t="e">
        <f>IF(CB151-BY154-BY155-BY156-BY157-BY158-BY159-BY160-BY161-BY162-BY163-BY164-BY165-BY166-BY167-BY168-BY169-BY170-BY171-BY172-BY173-BY174-BY175-BY176-BY177-BY178-BY179-BY180-BY181-BY182-BY183-BY184-BY185-BY186-BY187-BY188-BY189-BY190-BY191-BY192&gt;CB152,CB152,CB151-BY154-BY155-BY156-BY157-BY158-BY159-BY160-BY161-BY162-BY163-BY164-BY165-BY166-BY167-BY168-BY169-BY170-BY171-BY172-BY173-BY174-BY175-BY176-BY177-BY178-BY179-BY180-BY181-BY182-BY183-BY184-BY185-BY186-BY187-BY188-BY189-BY190-BY191-BY192)</f>
        <v>#VALUE!</v>
      </c>
      <c r="BZ193" s="30">
        <f t="shared" si="12"/>
        <v>0</v>
      </c>
      <c r="CA193" s="160" t="e">
        <f t="shared" si="3"/>
        <v>#VALUE!</v>
      </c>
      <c r="CB193" s="160">
        <f t="shared" si="4"/>
        <v>1</v>
      </c>
      <c r="CC193" s="160" t="e">
        <f>IF(CB193=0,0,SUM(CA194:$CA$254))</f>
        <v>#VALUE!</v>
      </c>
      <c r="CD193" s="20"/>
      <c r="CE193" s="32">
        <f t="shared" si="33"/>
        <v>39</v>
      </c>
      <c r="CF193" s="161" t="e">
        <f>IF(CI151-CF154-CF155-CF156-CF157-CF158-CF159-CF160-CF161-CF162-CF163-CF164-CF165-CF166-CF167-CF168-CF169-CF170-CF171-CF172-CF173-CF174-CF175-CF176-CF177-CF178-CF179-CF180-CF181-CF182-CF183-CF184-CF185-CF186-CF187-CF188-CF189-CF190-CF191-CF192&gt;CI152,CI152,CI151-CF154-CF155-CF156-CF157-CF158-CF159-CF160-CF161-CF162-CF163-CF164-CF165-CF166-CF167-CF168-CF169-CF170-CF171-CF172-CF173-CF174-CF175-CF176-CF177-CF178-CF179-CF180-CF181-CF182-CF183-CF184-CF185-CF186-CF187-CF188-CF189-CF190-CF191-CF192)</f>
        <v>#VALUE!</v>
      </c>
      <c r="CG193" s="30">
        <f t="shared" si="13"/>
        <v>0</v>
      </c>
      <c r="CH193" s="160" t="e">
        <f t="shared" si="5"/>
        <v>#VALUE!</v>
      </c>
      <c r="CI193" s="160">
        <f t="shared" si="6"/>
        <v>1</v>
      </c>
      <c r="CJ193" s="160" t="e">
        <f>IF(CI193=0,0,SUM(CH194:$CH$254))</f>
        <v>#VALUE!</v>
      </c>
      <c r="CK193" s="20"/>
      <c r="CL193" s="32">
        <f t="shared" si="34"/>
        <v>39</v>
      </c>
      <c r="CM193" s="161" t="e">
        <f>IF(CP151-CM154-CM155-CM156-CM157-CM158-CM159-CM160-CM161-CM162-CM163-CM164-CM165-CM166-CM167-CM168-CM169-CM170-CM171-CM172-CM173-CM174-CM175-CM176-CM177-CM178-CM179-CM180-CM181-CM182-CM183-CM184-CM185-CM186-CM187-CM188-CM189-CM190-CM191-CM192&gt;CP152,CP152,CP151-CM154-CM155-CM156-CM157-CM158-CM159-CM160-CM161-CM162-CM163-CM164-CM165-CM166-CM167-CM168-CM169-CM170-CM171-CM172-CM173-CM174-CM175-CM176-CM177-CM178-CM179-CM180-CM181-CM182-CM183-CM184-CM185-CM186-CM187-CM188-CM189-CM190-CM191-CM192)</f>
        <v>#VALUE!</v>
      </c>
      <c r="CN193" s="30">
        <f t="shared" si="14"/>
        <v>0</v>
      </c>
      <c r="CO193" s="160" t="e">
        <f t="shared" si="7"/>
        <v>#VALUE!</v>
      </c>
      <c r="CP193" s="160">
        <f t="shared" si="23"/>
        <v>1</v>
      </c>
      <c r="CQ193" s="160" t="e">
        <f>IF(CP193=0,0,SUM(CO194:$CO$254))</f>
        <v>#VALUE!</v>
      </c>
      <c r="CR193" s="166"/>
      <c r="CS193" s="32">
        <f t="shared" si="35"/>
        <v>39</v>
      </c>
      <c r="CT193" s="180" t="e">
        <f>IF(CW151-CT154-CT155-CT156-CT157-CT158-CT159-CT160-CT161-CT162-CT163-CT164-CT165-CT166-CT167-CT168-CT169-CT170-CT171-CT172-CT173-CT174-CT175-CT176-CT177-CT178-CT179-CT180-CT181-CT182-CT183-CT184-CT185-CT186-CT187-CT188-CT189-CT190-CT191-CT192&gt;CW152,CW152,CW151-CT154-CT155-CT156-CT157-CT158-CT159-CT160-CT161-CT162-CT163-CT164-CT165-CT166-CT167-CT168-CT169-CT170-CT171-CT172-CT173-CT174-CT175-CT176-CT177-CT178-CT179-CT180-CT181-CT182-CT183-CT184-CT185-CT186-CT187-CT188-CT189-CT190-CT191-CT192)</f>
        <v>#VALUE!</v>
      </c>
      <c r="CU193" s="177">
        <f t="shared" si="15"/>
        <v>0</v>
      </c>
      <c r="CV193" s="179" t="e">
        <f t="shared" si="8"/>
        <v>#VALUE!</v>
      </c>
      <c r="CW193" s="179">
        <f t="shared" si="9"/>
        <v>1</v>
      </c>
      <c r="CX193" s="181" t="e">
        <f>IF(CW193=0,0,SUM(CV194:CV$254))</f>
        <v>#VALUE!</v>
      </c>
      <c r="CY193" s="177">
        <f t="shared" si="25"/>
        <v>0</v>
      </c>
      <c r="CZ193" s="179" t="e">
        <f>IF(CV193&gt;0,0,IF(DA151-CZ154-CZ155-CZ156-CZ157-CZ158-CZ159-CZ160-CZ161-CZ162-CZ163-CZ164-CZ165-CZ166-CZ167-CZ168-CZ169-CZ170-CZ171-CZ172-CZ173-CZ174-CZ175-CZ176-CZ177-CZ178-CZ179-CZ180-CZ181-CZ182-CZ183-CZ184-CZ185-CZ186-CZ187-CZ188-CZ189-CZ190-CZ191-CZ192&gt;DA152,DA152,DA151-CZ154-CZ155-CZ156-CZ157-CZ158-CZ159-CZ160-CZ161-CZ162-CZ163-CZ164-CZ165-CZ166-CZ167-CZ168-CZ169-CZ170-CZ171-CZ172-CZ173-CZ174-CZ175-CZ176-CZ177-CZ178-CZ179-CZ180-CZ181-CZ182-CZ183-CZ184-CZ185-CZ186-CZ187-CZ188-CZ189-CZ190-CZ191-CZ192))</f>
        <v>#VALUE!</v>
      </c>
      <c r="DA193" s="181" t="e">
        <f>IF(CZ193=0,0,SUM(CZ194:$CZ$254))</f>
        <v>#VALUE!</v>
      </c>
      <c r="DB193" s="181" t="e">
        <f>IF(AND(CV193=0,CZ193=0),0,IF(CV193&gt;0,CV193,IF(CZ193=DA192,CZ193*CY193-1,CZ193*CY193)))</f>
        <v>#VALUE!</v>
      </c>
      <c r="DC193" s="166"/>
      <c r="DD193" s="178">
        <f t="shared" si="36"/>
        <v>39</v>
      </c>
      <c r="DE193" s="180" t="e">
        <f>IF(DH151-DE154-DE155-DE156-DE157-DE158-DE159-DE160-DE161-DE162-DE163-DE164-DE165-DE166-DE167-DE168-DE169-DE170-DE171-DE172-DE173-DE174-DE175-DE176-DE177-DE178-DE179-DE180-DE181-DE182-DE183-DE184-DE185-DE186-DE187-DE188-DE189-DE190-DE191-DE192&gt;DH152,DH152,DH151-DE154-DE155-DE156-DE157-DE158-DE159-DE160-DE161-DE162-DE163-DE164-DE165-DE166-DE167-DE168-DE169-DE170-DE171-DE172-DE173-DE174-DE175-DE176-DE177-DE178-DE179-DE180-DE181-DE182-DE183-DE184-DE185-DE186-DE187-DE188-DE189-DE190-DE191-DE192)</f>
        <v>#VALUE!</v>
      </c>
      <c r="DF193" s="177">
        <f t="shared" si="16"/>
        <v>0</v>
      </c>
      <c r="DG193" s="179" t="e">
        <f t="shared" si="10"/>
        <v>#VALUE!</v>
      </c>
      <c r="DH193" s="179">
        <f t="shared" si="11"/>
        <v>1</v>
      </c>
      <c r="DI193" s="181" t="e">
        <f>IF(DH193=0,0,SUM(DG194:DG$254))</f>
        <v>#VALUE!</v>
      </c>
      <c r="DJ193" s="177">
        <f t="shared" si="17"/>
        <v>0</v>
      </c>
      <c r="DK193" s="179" t="e">
        <f>IF(DG193&gt;0,0,IF(DL151-DK154-DK155-DK156-DK157-DK158-DK159-DK160-DK161-DK162-DK163-DK164-DK165-DK166-DK167-DK168-DK169-DK170-DK171-DK172-DK173-DK174-DK175-DK176-DK177-DK178-DK179-DK180-DK181-DK182-DK183-DK184-DK185-DK186-DK187-DK188-DK189-DK190-DK191-DK192&gt;DL152,DL152,DL151-DK154-DK155-DK156-DK157-DK158-DK159-DK160-DK161-DK162-DK163-DK164-DK165-DK166-DK167-DK168-DK169-DK170-DK171-DK172-DK173-DK174-DK175-DK176-DK177-DK178-DK179-DK180-DK181-DK182-DK183-DK184-DK185-DK186-DK187-DK188-DK189-DK190-DK191-DK192))</f>
        <v>#VALUE!</v>
      </c>
      <c r="DL193" s="181" t="e">
        <f>IF(DK193=0,0,SUM(DK194:$DK$254))</f>
        <v>#VALUE!</v>
      </c>
      <c r="DM193" s="181" t="e">
        <f t="shared" si="28"/>
        <v>#VALUE!</v>
      </c>
      <c r="DO193" s="178">
        <f t="shared" si="37"/>
        <v>39</v>
      </c>
      <c r="DP193" s="180" t="e">
        <f>IF(DS151-DP154-DP155-DP156-DP157-DP158-DP159-DP160-DP161-DP162-DP163-DP164-DP165-DP166-DP167-DP168-DP169-DP170-DP171-DP172-DP173-DP174-DP175-DP176-DP177-DP178-DP179-DP180-DP181-DP182-DP183-DP184-DP185-DP186-DP187-DP188-DP189-DP190-DP191-DP192&gt;DS152,DS152,DS151-DP154-DP155-DP156-DP157-DP158-DP159-DP160-DP161-DP162-DP163-DP164-DP165-DP166-DP167-DP168-DP169-DP170-DP171-DP172-DP173-DP174-DP175-DP176-DP177-DP178-DP179-DP180-DP181-DP182-DP183-DP184-DP185-DP186-DP187-DP188-DP189-DP190-DP191-DP192)</f>
        <v>#VALUE!</v>
      </c>
      <c r="DQ193" s="177">
        <f t="shared" si="18"/>
        <v>0</v>
      </c>
      <c r="DR193" s="179" t="e">
        <f t="shared" si="31"/>
        <v>#VALUE!</v>
      </c>
      <c r="DS193" s="179">
        <f t="shared" si="2"/>
        <v>1</v>
      </c>
      <c r="DT193" s="181" t="e">
        <f>IF(DS193=0,0,SUM(DR194:DR$254))</f>
        <v>#VALUE!</v>
      </c>
      <c r="DU193" s="177">
        <f t="shared" si="19"/>
        <v>0</v>
      </c>
      <c r="DV193" s="179" t="e">
        <f>IF(DR193&gt;0,0,IF(DW151-DV154-DV155-DV156-DV157-DV158-DV159-DV160-DV161-DV162-DV163-DV164-DV165-DV166-DV167-DV168-DV169-DV170-DV171-DV172-DV173-DV174-DV175-DV176-DV177-DV178-DV179-DV180-DV181-DV182-DV183-DV184-DV185-DV186-DV187-DV188-DV189-DV190-DV191-DV192&gt;DW152,DW152,DW151-DV154-DV155-DV156-DV157-DV158-DV159-DV160-DV161-DV162-DV163-DV164-DV165-DV166-DV167-DV168-DV169-DV170-DV171-DV172-DV173-DV174-DV175-DV176-DV177-DV178-DV179-DV180-DV181-DV182-DV183-DV184-DV185-DV186-DV187-DV188-DV189-DV190-DV191-DV192))</f>
        <v>#VALUE!</v>
      </c>
      <c r="DW193" s="181" t="e">
        <f>IF(DV193=0,0,SUM(DV194:$DV$254))</f>
        <v>#VALUE!</v>
      </c>
      <c r="DX193" s="181" t="e">
        <f t="shared" si="30"/>
        <v>#VALUE!</v>
      </c>
    </row>
    <row r="194" spans="72:128" ht="16.5" customHeight="1" x14ac:dyDescent="0.15">
      <c r="BT194" s="23">
        <v>72</v>
      </c>
      <c r="BU194" s="24">
        <v>1.4E-2</v>
      </c>
      <c r="BV194" s="24">
        <v>1.4E-2</v>
      </c>
      <c r="BW194" s="70"/>
      <c r="BX194" s="32">
        <f t="shared" si="32"/>
        <v>40</v>
      </c>
      <c r="BY194" s="161" t="e">
        <f>IF(CB151-BY154-BY155-BY156-BY157-BY158-BY159-BY160-BY161-BY162-BY163-BY164-BY165-BY166-BY167-BY168-BY169-BY170-BY171-BY172-BY173-BY174-BY175-BY176-BY177-BY178-BY179-BY180-BY181-BY182-BY183-BY184-BY185-BY186-BY187-BY188-BY189-BY190-BY191-BY192-BY193&gt;CB152,CB152,CB151-BY154-BY155-BY156-BY157-BY158-BY159-BY160-BY161-BY162-BY163-BY164-BY165-BY166-BY167-BY168-BY169-BY170-BY171-BY172-BY173-BY174-BY175-BY176-BY177-BY178-BY179-BY180-BY181-BY182-BY183-BY184-BY185-BY186-BY187-BY188-BY189-BY190-BY191-BY192-BY193)</f>
        <v>#VALUE!</v>
      </c>
      <c r="BZ194" s="30">
        <f t="shared" si="12"/>
        <v>0</v>
      </c>
      <c r="CA194" s="160" t="e">
        <f t="shared" si="3"/>
        <v>#VALUE!</v>
      </c>
      <c r="CB194" s="160">
        <f t="shared" si="4"/>
        <v>1</v>
      </c>
      <c r="CC194" s="160" t="e">
        <f>IF(CB194=0,0,SUM(CA195:$CA$254))</f>
        <v>#VALUE!</v>
      </c>
      <c r="CD194" s="20"/>
      <c r="CE194" s="32">
        <f t="shared" si="33"/>
        <v>40</v>
      </c>
      <c r="CF194" s="161" t="e">
        <f>IF(CI151-CF154-CF155-CF156-CF157-CF158-CF159-CF160-CF161-CF162-CF163-CF164-CF165-CF166-CF167-CF168-CF169-CF170-CF171-CF172-CF173-CF174-CF175-CF176-CF177-CF178-CF179-CF180-CF181-CF182-CF183-CF184-CF185-CF186-CF187-CF188-CF189-CF190-CF191-CF192-CF193&gt;CI152,CI152,CI151-CF154-CF155-CF156-CF157-CF158-CF159-CF160-CF161-CF162-CF163-CF164-CF165-CF166-CF167-CF168-CF169-CF170-CF171-CF172-CF173-CF174-CF175-CF176-CF177-CF178-CF179-CF180-CF181-CF182-CF183-CF184-CF185-CF186-CF187-CF188-CF189-CF190-CF191-CF192-CF193)</f>
        <v>#VALUE!</v>
      </c>
      <c r="CG194" s="30">
        <f t="shared" si="13"/>
        <v>0</v>
      </c>
      <c r="CH194" s="160" t="e">
        <f t="shared" si="5"/>
        <v>#VALUE!</v>
      </c>
      <c r="CI194" s="160">
        <f t="shared" si="6"/>
        <v>1</v>
      </c>
      <c r="CJ194" s="160" t="e">
        <f>IF(CI194=0,0,SUM(CH195:$CH$254))</f>
        <v>#VALUE!</v>
      </c>
      <c r="CK194" s="20"/>
      <c r="CL194" s="32">
        <f t="shared" si="34"/>
        <v>40</v>
      </c>
      <c r="CM194" s="161" t="e">
        <f>IF(CP151-CM154-CM155-CM156-CM157-CM158-CM159-CM160-CM161-CM162-CM163-CM164-CM165-CM166-CM167-CM168-CM169-CM170-CM171-CM172-CM173-CM174-CM175-CM176-CM177-CM178-CM179-CM180-CM181-CM182-CM183-CM184-CM185-CM186-CM187-CM188-CM189-CM190-CM191-CM192-CM193&gt;CP152,CP152,CP151-CM154-CM155-CM156-CM157-CM158-CM159-CM160-CM161-CM162-CM163-CM164-CM165-CM166-CM167-CM168-CM169-CM170-CM171-CM172-CM173-CM174-CM175-CM176-CM177-CM178-CM179-CM180-CM181-CM182-CM183-CM184-CM185-CM186-CM187-CM188-CM189-CM190-CM191-CM192-CM193)</f>
        <v>#VALUE!</v>
      </c>
      <c r="CN194" s="30">
        <f t="shared" si="14"/>
        <v>0</v>
      </c>
      <c r="CO194" s="160" t="e">
        <f t="shared" si="7"/>
        <v>#VALUE!</v>
      </c>
      <c r="CP194" s="160">
        <f t="shared" si="23"/>
        <v>1</v>
      </c>
      <c r="CQ194" s="160" t="e">
        <f>IF(CP194=0,0,SUM(CO195:$CO$254))</f>
        <v>#VALUE!</v>
      </c>
      <c r="CR194" s="166"/>
      <c r="CS194" s="32">
        <f t="shared" si="35"/>
        <v>40</v>
      </c>
      <c r="CT194" s="180" t="e">
        <f>IF(CW151-CT154-CT155-CT156-CT157-CT158-CT159-CT160-CT161-CT162-CT163-CT164-CT165-CT166-CT167-CT168-CT169-CT170-CT171-CT172-CT173-CT174-CT175-CT176-CT177-CT178-CT179-CT180-CT181-CT182-CT183-CT184-CT185-CT186-CT187-CT188-CT189-CT190-CT191-CT192-CT193&gt;CW152,CW152,CW151-CT154-CT155-CT156-CT157-CT158-CT159-CT160-CT161-CT162-CT163-CT164-CT165-CT166-CT167-CT168-CT169-CT170-CT171-CT172-CT173-CT174-CT175-CT176-CT177-CT178-CT179-CT180-CT181-CT182-CT183-CT184-CT185-CT186-CT187-CT188-CT189-CT190-CT191-CT192-CT193)</f>
        <v>#VALUE!</v>
      </c>
      <c r="CU194" s="177">
        <f t="shared" si="15"/>
        <v>0</v>
      </c>
      <c r="CV194" s="179" t="e">
        <f t="shared" si="8"/>
        <v>#VALUE!</v>
      </c>
      <c r="CW194" s="179">
        <f t="shared" si="9"/>
        <v>1</v>
      </c>
      <c r="CX194" s="181" t="e">
        <f>IF(CW194=0,0,SUM(CV195:CV$254))</f>
        <v>#VALUE!</v>
      </c>
      <c r="CY194" s="177">
        <f t="shared" si="25"/>
        <v>0</v>
      </c>
      <c r="CZ194" s="179" t="e">
        <f>IF(CV194&gt;0,0,IF(DA151-CZ154-CZ155-CZ156-CZ157-CZ158-CZ159-CZ160-CZ161-CZ162-CZ163-CZ164-CZ165-CZ166-CZ167-CZ168-CZ169-CZ170-CZ171-CZ172-CZ173-CZ174-CZ175-CZ176-CZ177-CZ178-CZ179-CZ180-CZ181-CZ182-CZ183-CZ184-CZ185-CZ186-CZ187-CZ188-CZ189-CZ190-CZ191-CZ192-CZ193&gt;DA152,DA152,DA151-CZ154-CZ155-CZ156-CZ157-CZ158-CZ159-CZ160-CZ161-CZ162-CZ163-CZ164-CZ165-CZ166-CZ167-CZ168-CZ169-CZ170-CZ171-CZ172-CZ173-CZ174-CZ175-CZ176-CZ177-CZ178-CZ179-CZ180-CZ181-CZ182-CZ183-CZ184-CZ185-CZ186-CZ187-CZ188-CZ189-CZ190-CZ191-CZ192-CZ193))</f>
        <v>#VALUE!</v>
      </c>
      <c r="DA194" s="181" t="e">
        <f>IF(CZ194=0,0,SUM(CZ195:$CZ$254))</f>
        <v>#VALUE!</v>
      </c>
      <c r="DB194" s="181" t="e">
        <f t="shared" si="26"/>
        <v>#VALUE!</v>
      </c>
      <c r="DC194" s="166"/>
      <c r="DD194" s="178">
        <f t="shared" si="36"/>
        <v>40</v>
      </c>
      <c r="DE194" s="180" t="e">
        <f>IF(DH151-DE154-DE155-DE156-DE157-DE158-DE159-DE160-DE161-DE162-DE163-DE164-DE165-DE166-DE167-DE168-DE169-DE170-DE171-DE172-DE173-DE174-DE175-DE176-DE177-DE178-DE179-DE180-DE181-DE182-DE183-DE184-DE185-DE186-DE187-DE188-DE189-DE190-DE191-DE192-DE193&gt;DH152,DH152,DH151-DE154-DE155-DE156-DE157-DE158-DE159-DE160-DE161-DE162-DE163-DE164-DE165-DE166-DE167-DE168-DE169-DE170-DE171-DE172-DE173-DE174-DE175-DE176-DE177-DE178-DE179-DE180-DE181-DE182-DE183-DE184-DE185-DE186-DE187-DE188-DE189-DE190-DE191-DE192-DE193)</f>
        <v>#VALUE!</v>
      </c>
      <c r="DF194" s="177">
        <f t="shared" si="16"/>
        <v>0</v>
      </c>
      <c r="DG194" s="179" t="e">
        <f t="shared" si="10"/>
        <v>#VALUE!</v>
      </c>
      <c r="DH194" s="179">
        <f t="shared" si="11"/>
        <v>1</v>
      </c>
      <c r="DI194" s="181" t="e">
        <f>IF(DH194=0,0,SUM(DG195:DG$254))</f>
        <v>#VALUE!</v>
      </c>
      <c r="DJ194" s="177">
        <f t="shared" si="17"/>
        <v>0</v>
      </c>
      <c r="DK194" s="179" t="e">
        <f>IF(DG194&gt;0,0,IF(DL151-DK154-DK155-DK156-DK157-DK158-DK159-DK160-DK161-DK162-DK163-DK164-DK165-DK166-DK167-DK168-DK169-DK170-DK171-DK172-DK173-DK174-DK175-DK176-DK177-DK178-DK179-DK180-DK181-DK182-DK183-DK184-DK185-DK186-DK187-DK188-DK189-DK190-DK191-DK192-DK193&gt;DL152,DL152,DL151-DK154-DK155-DK156-DK157-DK158-DK159-DK160-DK161-DK162-DK163-DK164-DK165-DK166-DK167-DK168-DK169-DK170-DK171-DK172-DK173-DK174-DK175-DK176-DK177-DK178-DK179-DK180-DK181-DK182-DK183-DK184-DK185-DK186-DK187-DK188-DK189-DK190-DK191-DK192-DK193))</f>
        <v>#VALUE!</v>
      </c>
      <c r="DL194" s="181" t="e">
        <f>IF(DK194=0,0,SUM(DK195:$DK$254))</f>
        <v>#VALUE!</v>
      </c>
      <c r="DM194" s="181" t="e">
        <f t="shared" si="28"/>
        <v>#VALUE!</v>
      </c>
      <c r="DO194" s="178">
        <f t="shared" si="37"/>
        <v>40</v>
      </c>
      <c r="DP194" s="180" t="e">
        <f>IF(DS151-DP154-DP155-DP156-DP157-DP158-DP159-DP160-DP161-DP162-DP163-DP164-DP165-DP166-DP167-DP168-DP169-DP170-DP171-DP172-DP173-DP174-DP175-DP176-DP177-DP178-DP179-DP180-DP181-DP182-DP183-DP184-DP185-DP186-DP187-DP188-DP189-DP190-DP191-DP192-DP193&gt;DS152,DS152,DS151-DP154-DP155-DP156-DP157-DP158-DP159-DP160-DP161-DP162-DP163-DP164-DP165-DP166-DP167-DP168-DP169-DP170-DP171-DP172-DP173-DP174-DP175-DP176-DP177-DP178-DP179-DP180-DP181-DP182-DP183-DP184-DP185-DP186-DP187-DP188-DP189-DP190-DP191-DP192-DP193)</f>
        <v>#VALUE!</v>
      </c>
      <c r="DQ194" s="177">
        <f t="shared" si="18"/>
        <v>0</v>
      </c>
      <c r="DR194" s="179" t="e">
        <f t="shared" si="31"/>
        <v>#VALUE!</v>
      </c>
      <c r="DS194" s="179">
        <f t="shared" si="2"/>
        <v>1</v>
      </c>
      <c r="DT194" s="181" t="e">
        <f>IF(DS194=0,0,SUM(DR195:DR$254))</f>
        <v>#VALUE!</v>
      </c>
      <c r="DU194" s="177">
        <f t="shared" si="19"/>
        <v>0</v>
      </c>
      <c r="DV194" s="179" t="e">
        <f>IF(DR194&gt;0,0,IF(DW151-DV154-DV155-DV156-DV157-DV158-DV159-DV160-DV161-DV162-DV163-DV164-DV165-DV166-DV167-DV168-DV169-DV170-DV171-DV172-DV173-DV174-DV175-DV176-DV177-DV178-DV179-DV180-DV181-DV182-DV183-DV184-DV185-DV186-DV187-DV188-DV189-DV190-DV191-DV192-DV193&gt;DW152,DW152,DW151-DV154-DV155-DV156-DV157-DV158-DV159-DV160-DV161-DV162-DV163-DV164-DV165-DV166-DV167-DV168-DV169-DV170-DV171-DV172-DV173-DV174-DV175-DV176-DV177-DV178-DV179-DV180-DV181-DV182-DV183-DV184-DV185-DV186-DV187-DV188-DV189-DV190-DV191-DV192-DV193))</f>
        <v>#VALUE!</v>
      </c>
      <c r="DW194" s="181" t="e">
        <f>IF(DV194=0,0,SUM(DV195:$DV$254))</f>
        <v>#VALUE!</v>
      </c>
      <c r="DX194" s="181" t="e">
        <f t="shared" si="30"/>
        <v>#VALUE!</v>
      </c>
    </row>
    <row r="195" spans="72:128" ht="16.5" customHeight="1" x14ac:dyDescent="0.15">
      <c r="BT195" s="23">
        <v>73</v>
      </c>
      <c r="BU195" s="24">
        <v>1.4E-2</v>
      </c>
      <c r="BV195" s="24">
        <v>1.4E-2</v>
      </c>
      <c r="BW195" s="70"/>
      <c r="BX195" s="32">
        <f t="shared" si="32"/>
        <v>41</v>
      </c>
      <c r="BY195" s="161" t="e">
        <f>IF(CB151-BY154-BY155-BY156-BY157-BY158-BY159-BY160-BY161-BY162-BY163-BY164-BY165-BY166-BY167-BY168-BY169-BY170-BY171-BY172-BY173-BY174-BY175-BY176-BY177-BY178-BY179-BY180-BY181-BY182-BY183-BY184-BY185-BY186-BY187-BY188-BY189-BY190-BY191-BY192-BY193-BY194&gt;CB152,CB152,CB151-BY154-BY155-BY156-BY157-BY158-BY159-BY160-BY161-BY162-BY163-BY164-BY165-BY166-BY167-BY168-BY169-BY170-BY171-BY172-BY173-BY174-BY175-BY176-BY177-BY178-BY179-BY180-BY181-BY182-BY183-BY184-BY185-BY186-BY187-BY188-BY189-BY190-BY191-BY192-BY193-BY194)</f>
        <v>#VALUE!</v>
      </c>
      <c r="BZ195" s="30">
        <f t="shared" si="12"/>
        <v>0</v>
      </c>
      <c r="CA195" s="160" t="e">
        <f t="shared" si="3"/>
        <v>#VALUE!</v>
      </c>
      <c r="CB195" s="160">
        <f t="shared" si="4"/>
        <v>1</v>
      </c>
      <c r="CC195" s="160" t="e">
        <f>IF(CB195=0,0,SUM(CA196:$CA$254))</f>
        <v>#VALUE!</v>
      </c>
      <c r="CD195" s="20"/>
      <c r="CE195" s="32">
        <f t="shared" si="33"/>
        <v>41</v>
      </c>
      <c r="CF195" s="161" t="e">
        <f>IF(CI151-CF154-CF155-CF156-CF157-CF158-CF159-CF160-CF161-CF162-CF163-CF164-CF165-CF166-CF167-CF168-CF169-CF170-CF171-CF172-CF173-CF174-CF175-CF176-CF177-CF178-CF179-CF180-CF181-CF182-CF183-CF184-CF185-CF186-CF187-CF188-CF189-CF190-CF191-CF192-CF193-CF194&gt;CI152,CI152,CI151-CF154-CF155-CF156-CF157-CF158-CF159-CF160-CF161-CF162-CF163-CF164-CF165-CF166-CF167-CF168-CF169-CF170-CF171-CF172-CF173-CF174-CF175-CF176-CF177-CF178-CF179-CF180-CF181-CF182-CF183-CF184-CF185-CF186-CF187-CF188-CF189-CF190-CF191-CF192-CF193-CF194)</f>
        <v>#VALUE!</v>
      </c>
      <c r="CG195" s="30">
        <f t="shared" si="13"/>
        <v>0</v>
      </c>
      <c r="CH195" s="160" t="e">
        <f t="shared" si="5"/>
        <v>#VALUE!</v>
      </c>
      <c r="CI195" s="160">
        <f t="shared" si="6"/>
        <v>1</v>
      </c>
      <c r="CJ195" s="160" t="e">
        <f>IF(CI195=0,0,SUM(CH196:$CH$254))</f>
        <v>#VALUE!</v>
      </c>
      <c r="CK195" s="20"/>
      <c r="CL195" s="32">
        <f t="shared" si="34"/>
        <v>41</v>
      </c>
      <c r="CM195" s="161" t="e">
        <f>IF(CP151-CM154-CM155-CM156-CM157-CM158-CM159-CM160-CM161-CM162-CM163-CM164-CM165-CM166-CM167-CM168-CM169-CM170-CM171-CM172-CM173-CM174-CM175-CM176-CM177-CM178-CM179-CM180-CM181-CM182-CM183-CM184-CM185-CM186-CM187-CM188-CM189-CM190-CM191-CM192-CM193-CM194&gt;CP152,CP152,CP151-CM154-CM155-CM156-CM157-CM158-CM159-CM160-CM161-CM162-CM163-CM164-CM165-CM166-CM167-CM168-CM169-CM170-CM171-CM172-CM173-CM174-CM175-CM176-CM177-CM178-CM179-CM180-CM181-CM182-CM183-CM184-CM185-CM186-CM187-CM188-CM189-CM190-CM191-CM192-CM193-CM194)</f>
        <v>#VALUE!</v>
      </c>
      <c r="CN195" s="30">
        <f t="shared" si="14"/>
        <v>0</v>
      </c>
      <c r="CO195" s="160" t="e">
        <f t="shared" si="7"/>
        <v>#VALUE!</v>
      </c>
      <c r="CP195" s="160">
        <f t="shared" si="23"/>
        <v>1</v>
      </c>
      <c r="CQ195" s="160" t="e">
        <f>IF(CP195=0,0,SUM(CO196:$CO$254))</f>
        <v>#VALUE!</v>
      </c>
      <c r="CR195" s="166"/>
      <c r="CS195" s="32">
        <f t="shared" si="35"/>
        <v>41</v>
      </c>
      <c r="CT195" s="10" t="e">
        <f>IF(CW151-CT154-CT155-CT156-CT157-CT158-CT159-CT160-CT161-CT162-CT163-CT164-CT165-CT166-CT167-CT168-CT169-CT170-CT171-CT172-CT173-CT174-CT175-CT176-CT177-CT178-CT179-CT180-CT181-CT182-CT183-CT184-CT185-CT186-CT187-CT188-CT189-CT190-CT191-CT192-CT193-CT194&gt;CW152,CW152,CW151-CT154-CT155-CT156-CT157-CT158-CT159-CT160-CT161-CT162-CT163-CT164-CT165-CT166-CT167-CT168-CT169-CT170-CT171-CT172-CT173-CT174-CT175-CT176-CT177-CT178-CT179-CT180-CT181-CT182-CT183-CT184-CT185-CT186-CT187-CT188-CT189-CT190-CT191-CT192-CT193-CT194)</f>
        <v>#VALUE!</v>
      </c>
      <c r="CU195" s="177">
        <f t="shared" si="15"/>
        <v>0</v>
      </c>
      <c r="CV195" s="179" t="e">
        <f t="shared" si="8"/>
        <v>#VALUE!</v>
      </c>
      <c r="CW195" s="179">
        <f t="shared" si="9"/>
        <v>1</v>
      </c>
      <c r="CX195" s="181" t="e">
        <f>IF(CW195=0,0,SUM(CV196:CV$254))</f>
        <v>#VALUE!</v>
      </c>
      <c r="CY195" s="11">
        <f t="shared" si="25"/>
        <v>0</v>
      </c>
      <c r="CZ195" s="7" t="e">
        <f>IF(CV195&gt;0,0,IF(DA151-CZ154-CZ155-CZ156-CZ157-CZ158-CZ159-CZ160-CZ161-CZ162-CZ163-CZ164-CZ165-CZ166-CZ167-CZ168-CZ169-CZ170-CZ171-CZ172-CZ173-CZ174-CZ175-CZ176-CZ177-CZ178-CZ179-CZ180-CZ181-CZ182-CZ183-CZ184-CZ185-CZ186-CZ187-CZ188-CZ189-CZ190-CZ191-CZ192-CZ193-CZ194&gt;DA152,DA152,DA151-CZ154-CZ155-CZ156-CZ157-CZ158-CZ159-CZ160-CZ161-CZ162-CZ163-CZ164-CZ165-CZ166-CZ167-CZ168-CZ169-CZ170-CZ171-CZ172-CZ173-CZ174-CZ175-CZ176-CZ177-CZ178-CZ179-CZ180-CZ181-CZ182-CZ183-CZ184-CZ185-CZ186-CZ187-CZ188-CZ189-CZ190-CZ191-CZ192-CZ193-CZ194))</f>
        <v>#VALUE!</v>
      </c>
      <c r="DA195" s="181" t="e">
        <f>IF(CZ195=0,0,SUM(CZ196:$CZ$254))</f>
        <v>#VALUE!</v>
      </c>
      <c r="DB195" s="12" t="e">
        <f t="shared" si="26"/>
        <v>#VALUE!</v>
      </c>
      <c r="DC195" s="166"/>
      <c r="DD195" s="178">
        <f t="shared" si="36"/>
        <v>41</v>
      </c>
      <c r="DE195" s="180" t="e">
        <f>IF(DH151-DE154-DE155-DE156-DE157-DE158-DE159-DE160-DE161-DE162-DE163-DE164-DE165-DE166-DE167-DE168-DE169-DE170-DE171-DE172-DE173-DE174-DE175-DE176-DE177-DE178-DE179-DE180-DE181-DE182-DE183-DE184-DE185-DE186-DE187-DE188-DE189-DE190-DE191-DE192-DE193-DE194&gt;DH152,DH152,DH151-DE154-DE155-DE156-DE157-DE158-DE159-DE160-DE161-DE162-DE163-DE164-DE165-DE166-DE167-DE168-DE169-DE170-DE171-DE172-DE173-DE174-DE175-DE176-DE177-DE178-DE179-DE180-DE181-DE182-DE183-DE184-DE185-DE186-DE187-DE188-DE189-DE190-DE191-DE192-DE193-DE194)</f>
        <v>#VALUE!</v>
      </c>
      <c r="DF195" s="177">
        <f t="shared" si="16"/>
        <v>0</v>
      </c>
      <c r="DG195" s="179" t="e">
        <f t="shared" si="10"/>
        <v>#VALUE!</v>
      </c>
      <c r="DH195" s="179">
        <f t="shared" si="11"/>
        <v>1</v>
      </c>
      <c r="DI195" s="181" t="e">
        <f>IF(DH195=0,0,SUM(DG196:DG$254))</f>
        <v>#VALUE!</v>
      </c>
      <c r="DJ195" s="177">
        <f t="shared" si="17"/>
        <v>0</v>
      </c>
      <c r="DK195" s="179" t="e">
        <f>IF(DG195&gt;0,0,IF(DL151-DK154-DK155-DK156-DK157-DK158-DK159-DK160-DK161-DK162-DK163-DK164-DK165-DK166-DK167-DK168-DK169-DK170-DK171-DK172-DK173-DK174-DK175-DK176-DK177-DK178-DK179-DK180-DK181-DK182-DK183-DK184-DK185-DK186-DK187-DK188-DK189-DK190-DK191-DK192-DK193-DK194&gt;DL152,DL152,DL151-DK154-DK155-DK156-DK157-DK158-DK159-DK160-DK161-DK162-DK163-DK164-DK165-DK166-DK167-DK168-DK169-DK170-DK171-DK172-DK173-DK174-DK175-DK176-DK177-DK178-DK179-DK180-DK181-DK182-DK183-DK184-DK185-DK186-DK187-DK188-DK189-DK190-DK191-DK192-DK193-DK194))</f>
        <v>#VALUE!</v>
      </c>
      <c r="DL195" s="181" t="e">
        <f>IF(DK195=0,0,SUM(DK196:$DK$254))</f>
        <v>#VALUE!</v>
      </c>
      <c r="DM195" s="181" t="e">
        <f t="shared" si="28"/>
        <v>#VALUE!</v>
      </c>
      <c r="DO195" s="178">
        <f t="shared" si="37"/>
        <v>41</v>
      </c>
      <c r="DP195" s="180" t="e">
        <f>IF(DS151-DP154-DP155-DP156-DP157-DP158-DP159-DP160-DP161-DP162-DP163-DP164-DP165-DP166-DP167-DP168-DP169-DP170-DP171-DP172-DP173-DP174-DP175-DP176-DP177-DP178-DP179-DP180-DP181-DP182-DP183-DP184-DP185-DP186-DP187-DP188-DP189-DP190-DP191-DP192-DP193-DP194&gt;DS152,DS152,DS151-DP154-DP155-DP156-DP157-DP158-DP159-DP160-DP161-DP162-DP163-DP164-DP165-DP166-DP167-DP168-DP169-DP170-DP171-DP172-DP173-DP174-DP175-DP176-DP177-DP178-DP179-DP180-DP181-DP182-DP183-DP184-DP185-DP186-DP187-DP188-DP189-DP190-DP191-DP192-DP193-DP194)</f>
        <v>#VALUE!</v>
      </c>
      <c r="DQ195" s="177">
        <f t="shared" si="18"/>
        <v>0</v>
      </c>
      <c r="DR195" s="179" t="e">
        <f t="shared" si="31"/>
        <v>#VALUE!</v>
      </c>
      <c r="DS195" s="179">
        <f t="shared" si="2"/>
        <v>1</v>
      </c>
      <c r="DT195" s="181" t="e">
        <f>IF(DS195=0,0,SUM(DR196:DR$254))</f>
        <v>#VALUE!</v>
      </c>
      <c r="DU195" s="177">
        <f t="shared" si="19"/>
        <v>0</v>
      </c>
      <c r="DV195" s="179" t="e">
        <f>IF(DR195&gt;0,0,IF(DW151-DV154-DV155-DV156-DV157-DV158-DV159-DV160-DV161-DV162-DV163-DV164-DV165-DV166-DV167-DV168-DV169-DV170-DV171-DV172-DV173-DV174-DV175-DV176-DV177-DV178-DV179-DV180-DV181-DV182-DV183-DV184-DV185-DV186-DV187-DV188-DV189-DV190-DV191-DV192-DV193-DV194&gt;DW152,DW152,DW151-DV154-DV155-DV156-DV157-DV158-DV159-DV160-DV161-DV162-DV163-DV164-DV165-DV166-DV167-DV168-DV169-DV170-DV171-DV172-DV173-DV174-DV175-DV176-DV177-DV178-DV179-DV180-DV181-DV182-DV183-DV184-DV185-DV186-DV187-DV188-DV189-DV190-DV191-DV192-DV193-DV194))</f>
        <v>#VALUE!</v>
      </c>
      <c r="DW195" s="181" t="e">
        <f>IF(DV195=0,0,SUM(DV196:$DV$254))</f>
        <v>#VALUE!</v>
      </c>
      <c r="DX195" s="181" t="e">
        <f t="shared" si="30"/>
        <v>#VALUE!</v>
      </c>
    </row>
    <row r="196" spans="72:128" ht="16.5" customHeight="1" x14ac:dyDescent="0.15">
      <c r="BT196" s="23">
        <v>74</v>
      </c>
      <c r="BU196" s="24">
        <v>1.4E-2</v>
      </c>
      <c r="BV196" s="24">
        <v>1.4E-2</v>
      </c>
      <c r="BW196" s="70"/>
      <c r="BX196" s="32">
        <f t="shared" si="32"/>
        <v>42</v>
      </c>
      <c r="BY196" s="161" t="e">
        <f>IF(CB151-BY154-BY155-BY156-BY157-BY158-BY159-BY160-BY161-BY162-BY163-BY164-BY165-BY166-BY167-BY168-BY169-BY170-BY171-BY172-BY173-BY174-BY175-BY176-BY177-BY178-BY179-BY180-BY181-BY182-BY183-BY184-BY185-BY186-BY187-BY188-BY189-BY190-BY191-BY192-BY193-BY194-BY195&gt;CB152,CB152,CB151-BY154-BY155-BY156-BY157-BY158-BY159-BY160-BY161-BY162-BY163-BY164-BY165-BY166-BY167-BY168-BY169-BY170-BY171-BY172-BY173-BY174-BY175-BY176-BY177-BY178-BY179-BY180-BY181-BY182-BY183-BY184-BY185-BY186-BY187-BY188-BY189-BY190-BY191-BY192-BY193-BY194-BY195)</f>
        <v>#VALUE!</v>
      </c>
      <c r="BZ196" s="30">
        <f t="shared" si="12"/>
        <v>0</v>
      </c>
      <c r="CA196" s="160" t="e">
        <f t="shared" si="3"/>
        <v>#VALUE!</v>
      </c>
      <c r="CB196" s="160">
        <f t="shared" si="4"/>
        <v>1</v>
      </c>
      <c r="CC196" s="160" t="e">
        <f>IF(CB196=0,0,SUM(CA197:$CA$254))</f>
        <v>#VALUE!</v>
      </c>
      <c r="CD196" s="20"/>
      <c r="CE196" s="32">
        <f t="shared" si="33"/>
        <v>42</v>
      </c>
      <c r="CF196" s="161" t="e">
        <f>IF(CI151-CF154-CF155-CF156-CF157-CF158-CF159-CF160-CF161-CF162-CF163-CF164-CF165-CF166-CF167-CF168-CF169-CF170-CF171-CF172-CF173-CF174-CF175-CF176-CF177-CF178-CF179-CF180-CF181-CF182-CF183-CF184-CF185-CF186-CF187-CF188-CF189-CF190-CF191-CF192-CF193-CF194-CF195&gt;CI152,CI152,CI151-CF154-CF155-CF156-CF157-CF158-CF159-CF160-CF161-CF162-CF163-CF164-CF165-CF166-CF167-CF168-CF169-CF170-CF171-CF172-CF173-CF174-CF175-CF176-CF177-CF178-CF179-CF180-CF181-CF182-CF183-CF184-CF185-CF186-CF187-CF188-CF189-CF190-CF191-CF192-CF193-CF194-CF195)</f>
        <v>#VALUE!</v>
      </c>
      <c r="CG196" s="30">
        <f t="shared" si="13"/>
        <v>0</v>
      </c>
      <c r="CH196" s="160" t="e">
        <f t="shared" si="5"/>
        <v>#VALUE!</v>
      </c>
      <c r="CI196" s="160">
        <f t="shared" si="6"/>
        <v>1</v>
      </c>
      <c r="CJ196" s="160" t="e">
        <f>IF(CI196=0,0,SUM(CH197:$CH$254))</f>
        <v>#VALUE!</v>
      </c>
      <c r="CK196" s="20"/>
      <c r="CL196" s="32">
        <f t="shared" si="34"/>
        <v>42</v>
      </c>
      <c r="CM196" s="161" t="e">
        <f>IF(CP151-CM154-CM155-CM156-CM157-CM158-CM159-CM160-CM161-CM162-CM163-CM164-CM165-CM166-CM167-CM168-CM169-CM170-CM171-CM172-CM173-CM174-CM175-CM176-CM177-CM178-CM179-CM180-CM181-CM182-CM183-CM184-CM185-CM186-CM187-CM188-CM189-CM190-CM191-CM192-CM193-CM194-CM195&gt;CP152,CP152,CP151-CM154-CM155-CM156-CM157-CM158-CM159-CM160-CM161-CM162-CM163-CM164-CM165-CM166-CM167-CM168-CM169-CM170-CM171-CM172-CM173-CM174-CM175-CM176-CM177-CM178-CM179-CM180-CM181-CM182-CM183-CM184-CM185-CM186-CM187-CM188-CM189-CM190-CM191-CM192-CM193-CM194-CM195)</f>
        <v>#VALUE!</v>
      </c>
      <c r="CN196" s="30">
        <f t="shared" si="14"/>
        <v>0</v>
      </c>
      <c r="CO196" s="160" t="e">
        <f t="shared" si="7"/>
        <v>#VALUE!</v>
      </c>
      <c r="CP196" s="160">
        <f t="shared" si="23"/>
        <v>1</v>
      </c>
      <c r="CQ196" s="160" t="e">
        <f>IF(CP196=0,0,SUM(CO197:$CO$254))</f>
        <v>#VALUE!</v>
      </c>
      <c r="CR196" s="166"/>
      <c r="CS196" s="32">
        <f t="shared" si="35"/>
        <v>42</v>
      </c>
      <c r="CT196" s="10" t="e">
        <f>IF(CW151-CT154-CT155-CT156-CT157-CT158-CT159-CT160-CT161-CT162-CT163-CT164-CT165-CT166-CT167-CT168-CT169-CT170-CT171-CT172-CT173-CT174-CT175-CT176-CT177-CT178-CT179-CT180-CT181-CT182-CT183-CT184-CT185-CT186-CT187-CT188-CT189-CT190-CT191-CT192-CT193-CT194-CT195&gt;CW152,CW152,CW151-CT154-CT155-CT156-CT157-CT158-CT159-CT160-CT161-CT162-CT163-CT164-CT165-CT166-CT167-CT168-CT169-CT170-CT171-CT172-CT173-CT174-CT175-CT176-CT177-CT178-CT179-CT180-CT181-CT182-CT183-CT184-CT185-CT186-CT187-CT188-CT189-CT190-CT191-CT192-CT193-CT194-CT195)</f>
        <v>#VALUE!</v>
      </c>
      <c r="CU196" s="177">
        <f t="shared" si="15"/>
        <v>0</v>
      </c>
      <c r="CV196" s="179" t="e">
        <f t="shared" si="8"/>
        <v>#VALUE!</v>
      </c>
      <c r="CW196" s="179">
        <f t="shared" si="9"/>
        <v>1</v>
      </c>
      <c r="CX196" s="181" t="e">
        <f>IF(CW196=0,0,SUM(CV197:CV$254))</f>
        <v>#VALUE!</v>
      </c>
      <c r="CY196" s="11">
        <f t="shared" si="25"/>
        <v>0</v>
      </c>
      <c r="CZ196" s="7" t="e">
        <f>IF(CV196&gt;0,0,IF(DA151-CZ154-CZ155-CZ156-CZ157-CZ158-CZ159-CZ160-CZ161-CZ162-CZ163-CZ164-CZ165-CZ166-CZ167-CZ168-CZ169-CZ170-CZ171-CZ172-CZ173-CZ174-CZ175-CZ176-CZ177-CZ178-CZ179-CZ180-CZ181-CZ182-CZ183-CZ184-CZ185-CZ186-CZ187-CZ188-CZ189-CZ190-CZ191-CZ192-CZ193-CZ194-CZ195&gt;DA152,DA152,DA151-CZ154-CZ155-CZ156-CZ157-CZ158-CZ159-CZ160-CZ161-CZ162-CZ163-CZ164-CZ165-CZ166-CZ167-CZ168-CZ169-CZ170-CZ171-CZ172-CZ173-CZ174-CZ175-CZ176-CZ177-CZ178-CZ179-CZ180-CZ181-CZ182-CZ183-CZ184-CZ185-CZ186-CZ187-CZ188-CZ189-CZ190-CZ191-CZ192-CZ193-CZ194-CZ195))</f>
        <v>#VALUE!</v>
      </c>
      <c r="DA196" s="181" t="e">
        <f>IF(CZ196=0,0,SUM(CZ197:$CZ$254))</f>
        <v>#VALUE!</v>
      </c>
      <c r="DB196" s="12" t="e">
        <f>IF(AND(CV196=0,CZ196=0),0,IF(CV196&gt;0,CV196,IF(CZ196=DA195,CZ196*CY196-1,CZ196*CY196)))</f>
        <v>#VALUE!</v>
      </c>
      <c r="DC196" s="166"/>
      <c r="DD196" s="178">
        <f t="shared" si="36"/>
        <v>42</v>
      </c>
      <c r="DE196" s="180" t="e">
        <f>IF(DH151-DE154-DE155-DE156-DE157-DE158-DE159-DE160-DE161-DE162-DE163-DE164-DE165-DE166-DE167-DE168-DE169-DE170-DE171-DE172-DE173-DE174-DE175-DE176-DE177-DE178-DE179-DE180-DE181-DE182-DE183-DE184-DE185-DE186-DE187-DE188-DE189-DE190-DE191-DE192-DE193-DE194-DE195&gt;DH152,DH152,DH151-DE154-DE155-DE156-DE157-DE158-DE159-DE160-DE161-DE162-DE163-DE164-DE165-DE166-DE167-DE168-DE169-DE170-DE171-DE172-DE173-DE174-DE175-DE176-DE177-DE178-DE179-DE180-DE181-DE182-DE183-DE184-DE185-DE186-DE187-DE188-DE189-DE190-DE191-DE192-DE193-DE194-DE195)</f>
        <v>#VALUE!</v>
      </c>
      <c r="DF196" s="177">
        <f t="shared" si="16"/>
        <v>0</v>
      </c>
      <c r="DG196" s="179" t="e">
        <f t="shared" si="10"/>
        <v>#VALUE!</v>
      </c>
      <c r="DH196" s="179">
        <f t="shared" si="11"/>
        <v>1</v>
      </c>
      <c r="DI196" s="181" t="e">
        <f>IF(DH196=0,0,SUM(DG197:DG$254))</f>
        <v>#VALUE!</v>
      </c>
      <c r="DJ196" s="177">
        <f t="shared" si="17"/>
        <v>0</v>
      </c>
      <c r="DK196" s="179" t="e">
        <f>IF(DG196&gt;0,0,IF(DL151-DK154-DK155-DK156-DK157-DK158-DK159-DK160-DK161-DK162-DK163-DK164-DK165-DK166-DK167-DK168-DK169-DK170-DK171-DK172-DK173-DK174-DK175-DK176-DK177-DK178-DK179-DK180-DK181-DK182-DK183-DK184-DK185-DK186-DK187-DK188-DK189-DK190-DK191-DK192-DK193-DK194-DK195&gt;DL152,DL152,DL151-DK154-DK155-DK156-DK157-DK158-DK159-DK160-DK161-DK162-DK163-DK164-DK165-DK166-DK167-DK168-DK169-DK170-DK171-DK172-DK173-DK174-DK175-DK176-DK177-DK178-DK179-DK180-DK181-DK182-DK183-DK184-DK185-DK186-DK187-DK188-DK189-DK190-DK191-DK192-DK193-DK194-DK195))</f>
        <v>#VALUE!</v>
      </c>
      <c r="DL196" s="181" t="e">
        <f>IF(DK196=0,0,SUM(DK197:$DK$254))</f>
        <v>#VALUE!</v>
      </c>
      <c r="DM196" s="181" t="e">
        <f t="shared" si="28"/>
        <v>#VALUE!</v>
      </c>
      <c r="DO196" s="178">
        <f t="shared" si="37"/>
        <v>42</v>
      </c>
      <c r="DP196" s="180" t="e">
        <f>IF(DS151-DP154-DP155-DP156-DP157-DP158-DP159-DP160-DP161-DP162-DP163-DP164-DP165-DP166-DP167-DP168-DP169-DP170-DP171-DP172-DP173-DP174-DP175-DP176-DP177-DP178-DP179-DP180-DP181-DP182-DP183-DP184-DP185-DP186-DP187-DP188-DP189-DP190-DP191-DP192-DP193-DP194-DP195&gt;DS152,DS152,DS151-DP154-DP155-DP156-DP157-DP158-DP159-DP160-DP161-DP162-DP163-DP164-DP165-DP166-DP167-DP168-DP169-DP170-DP171-DP172-DP173-DP174-DP175-DP176-DP177-DP178-DP179-DP180-DP181-DP182-DP183-DP184-DP185-DP186-DP187-DP188-DP189-DP190-DP191-DP192-DP193-DP194-DP195)</f>
        <v>#VALUE!</v>
      </c>
      <c r="DQ196" s="177">
        <f t="shared" si="18"/>
        <v>0</v>
      </c>
      <c r="DR196" s="179" t="e">
        <f t="shared" si="31"/>
        <v>#VALUE!</v>
      </c>
      <c r="DS196" s="179">
        <f t="shared" si="2"/>
        <v>1</v>
      </c>
      <c r="DT196" s="181" t="e">
        <f>IF(DS196=0,0,SUM(DR197:DR$254))</f>
        <v>#VALUE!</v>
      </c>
      <c r="DU196" s="177">
        <f t="shared" si="19"/>
        <v>0</v>
      </c>
      <c r="DV196" s="179" t="e">
        <f>IF(DR196&gt;0,0,IF(DW151-DV154-DV155-DV156-DV157-DV158-DV159-DV160-DV161-DV162-DV163-DV164-DV165-DV166-DV167-DV168-DV169-DV170-DV171-DV172-DV173-DV174-DV175-DV176-DV177-DV178-DV179-DV180-DV181-DV182-DV183-DV184-DV185-DV186-DV187-DV188-DV189-DV190-DV191-DV192-DV193-DV194-DV195&gt;DW152,DW152,DW151-DV154-DV155-DV156-DV157-DV158-DV159-DV160-DV161-DV162-DV163-DV164-DV165-DV166-DV167-DV168-DV169-DV170-DV171-DV172-DV173-DV174-DV175-DV176-DV177-DV178-DV179-DV180-DV181-DV182-DV183-DV184-DV185-DV186-DV187-DV188-DV189-DV190-DV191-DV192-DV193-DV194-DV195))</f>
        <v>#VALUE!</v>
      </c>
      <c r="DW196" s="181" t="e">
        <f>IF(DV196=0,0,SUM(DV197:$DV$254))</f>
        <v>#VALUE!</v>
      </c>
      <c r="DX196" s="181" t="e">
        <f t="shared" si="30"/>
        <v>#VALUE!</v>
      </c>
    </row>
    <row r="197" spans="72:128" ht="16.5" customHeight="1" x14ac:dyDescent="0.15">
      <c r="BT197" s="23">
        <v>75</v>
      </c>
      <c r="BU197" s="24">
        <v>1.4E-2</v>
      </c>
      <c r="BV197" s="24">
        <v>1.4E-2</v>
      </c>
      <c r="BW197" s="70"/>
      <c r="BX197" s="32">
        <f t="shared" si="32"/>
        <v>43</v>
      </c>
      <c r="BY197" s="161" t="e">
        <f>IF(CB151-BY154-BY155-BY156-BY157-BY158-BY159-BY160-BY161-BY162-BY163-BY164-BY165-BY166-BY167-BY168-BY169-BY170-BY171-BY172-BY173-BY174-BY175-BY176-BY177-BY178-BY179-BY180-BY181-BY182-BY183-BY184-BY185-BY186-BY187-BY188-BY189-BY190-BY191-BY192-BY193-BY194-BY195-BY196&gt;CB152,CB152,CB151-BY154-BY155-BY156-BY157-BY158-BY159-BY160-BY161-BY162-BY163-BY164-BY165-BY166-BY167-BY168-BY169-BY170-BY171-BY172-BY173-BY174-BY175-BY176-BY177-BY178-BY179-BY180-BY181-BY182-BY183-BY184-BY185-BY186-BY187-BY188-BY189-BY190-BY191-BY192-BY193-BY194-BY195-BY196)</f>
        <v>#VALUE!</v>
      </c>
      <c r="BZ197" s="30">
        <f t="shared" si="12"/>
        <v>0</v>
      </c>
      <c r="CA197" s="160" t="e">
        <f t="shared" si="3"/>
        <v>#VALUE!</v>
      </c>
      <c r="CB197" s="160">
        <f t="shared" si="4"/>
        <v>1</v>
      </c>
      <c r="CC197" s="160" t="e">
        <f>IF(CB197=0,0,SUM(CA198:$CA$254))</f>
        <v>#VALUE!</v>
      </c>
      <c r="CD197" s="20"/>
      <c r="CE197" s="32">
        <f t="shared" si="33"/>
        <v>43</v>
      </c>
      <c r="CF197" s="161" t="e">
        <f>IF(CI151-CF154-CF155-CF156-CF157-CF158-CF159-CF160-CF161-CF162-CF163-CF164-CF165-CF166-CF167-CF168-CF169-CF170-CF171-CF172-CF173-CF174-CF175-CF176-CF177-CF178-CF179-CF180-CF181-CF182-CF183-CF184-CF185-CF186-CF187-CF188-CF189-CF190-CF191-CF192-CF193-CF194-CF195-CF196&gt;CI152,CI152,CI151-CF154-CF155-CF156-CF157-CF158-CF159-CF160-CF161-CF162-CF163-CF164-CF165-CF166-CF167-CF168-CF169-CF170-CF171-CF172-CF173-CF174-CF175-CF176-CF177-CF178-CF179-CF180-CF181-CF182-CF183-CF184-CF185-CF186-CF187-CF188-CF189-CF190-CF191-CF192-CF193-CF194-CF195-CF196)</f>
        <v>#VALUE!</v>
      </c>
      <c r="CG197" s="30">
        <f t="shared" si="13"/>
        <v>0</v>
      </c>
      <c r="CH197" s="160" t="e">
        <f t="shared" si="5"/>
        <v>#VALUE!</v>
      </c>
      <c r="CI197" s="160">
        <f t="shared" si="6"/>
        <v>1</v>
      </c>
      <c r="CJ197" s="160" t="e">
        <f>IF(CI197=0,0,SUM(CH198:$CH$254))</f>
        <v>#VALUE!</v>
      </c>
      <c r="CK197" s="20"/>
      <c r="CL197" s="32">
        <f t="shared" si="34"/>
        <v>43</v>
      </c>
      <c r="CM197" s="161" t="e">
        <f>IF(CP151-CM154-CM155-CM156-CM157-CM158-CM159-CM160-CM161-CM162-CM163-CM164-CM165-CM166-CM167-CM168-CM169-CM170-CM171-CM172-CM173-CM174-CM175-CM176-CM177-CM178-CM179-CM180-CM181-CM182-CM183-CM184-CM185-CM186-CM187-CM188-CM189-CM190-CM191-CM192-CM193-CM194-CM195-CM196&gt;CP152,CP152,CP151-CM154-CM155-CM156-CM157-CM158-CM159-CM160-CM161-CM162-CM163-CM164-CM165-CM166-CM167-CM168-CM169-CM170-CM171-CM172-CM173-CM174-CM175-CM176-CM177-CM178-CM179-CM180-CM181-CM182-CM183-CM184-CM185-CM186-CM187-CM188-CM189-CM190-CM191-CM192-CM193-CM194-CM195-CM196)</f>
        <v>#VALUE!</v>
      </c>
      <c r="CN197" s="30">
        <f t="shared" si="14"/>
        <v>0</v>
      </c>
      <c r="CO197" s="160" t="e">
        <f t="shared" si="7"/>
        <v>#VALUE!</v>
      </c>
      <c r="CP197" s="160">
        <f t="shared" si="23"/>
        <v>1</v>
      </c>
      <c r="CQ197" s="160" t="e">
        <f>IF(CP197=0,0,SUM(CO198:$CO$254))</f>
        <v>#VALUE!</v>
      </c>
      <c r="CR197" s="166"/>
      <c r="CS197" s="32">
        <f t="shared" si="35"/>
        <v>43</v>
      </c>
      <c r="CT197" s="10" t="e">
        <f>IF(CW151-CT154-CT155-CT156-CT157-CT158-CT159-CT160-CT161-CT162-CT163-CT164-CT165-CT166-CT167-CT168-CT169-CT170-CT171-CT172-CT173-CT174-CT175-CT176-CT177-CT178-CT179-CT180-CT181-CT182-CT183-CT184-CT185-CT186-CT187-CT188-CT189-CT190-CT191-CT192-CT193-CT194-CT195-CT196&gt;CW152,CW152,CW151-CT154-CT155-CT156-CT157-CT158-CT159-CT160-CT161-CT162-CT163-CT164-CT165-CT166-CT167-CT168-CT169-CT170-CT171-CT172-CT173-CT174-CT175-CT176-CT177-CT178-CT179-CT180-CT181-CT182-CT183-CT184-CT185-CT186-CT187-CT188-CT189-CT190-CT191-CT192-CT193-CT194-CT195-CT196)</f>
        <v>#VALUE!</v>
      </c>
      <c r="CU197" s="177">
        <f t="shared" si="15"/>
        <v>0</v>
      </c>
      <c r="CV197" s="179" t="e">
        <f t="shared" si="8"/>
        <v>#VALUE!</v>
      </c>
      <c r="CW197" s="179">
        <f t="shared" si="9"/>
        <v>1</v>
      </c>
      <c r="CX197" s="181" t="e">
        <f>IF(CW197=0,0,SUM(CV198:CV$254))</f>
        <v>#VALUE!</v>
      </c>
      <c r="CY197" s="11">
        <f t="shared" si="25"/>
        <v>0</v>
      </c>
      <c r="CZ197" s="7" t="e">
        <f>IF(CV197&gt;0,0,IF(DA151-CZ154-CZ155-CZ156-CZ157-CZ158-CZ159-CZ160-CZ161-CZ162-CZ163-CZ164-CZ165-CZ166-CZ167-CZ168-CZ169-CZ170-CZ171-CZ172-CZ173-CZ174-CZ175-CZ176-CZ177-CZ178-CZ179-CZ180-CZ181-CZ182-CZ183-CZ184-CZ185-CZ186-CZ187-CZ188-CZ189-CZ190-CZ191-CZ192-CZ193-CZ194-CZ195-CZ196&gt;DA152,DA152,DA151-CZ154-CZ155-CZ156-CZ157-CZ158-CZ159-CZ160-CZ161-CZ162-CZ163-CZ164-CZ165-CZ166-CZ167-CZ168-CZ169-CZ170-CZ171-CZ172-CZ173-CZ174-CZ175-CZ176-CZ177-CZ178-CZ179-CZ180-CZ181-CZ182-CZ183-CZ184-CZ185-CZ186-CZ187-CZ188-CZ189-CZ190-CZ191-CZ192-CZ193-CZ194-CZ195-CZ196))</f>
        <v>#VALUE!</v>
      </c>
      <c r="DA197" s="181" t="e">
        <f>IF(CZ197=0,0,SUM(CZ198:$CZ$254))</f>
        <v>#VALUE!</v>
      </c>
      <c r="DB197" s="12" t="e">
        <f>IF(AND(CV197=0,CZ197=0),0,IF(CV197&gt;0,CV197,IF(CZ197=DA196,CZ197*CY197-1,CZ197*CY197)))</f>
        <v>#VALUE!</v>
      </c>
      <c r="DC197" s="166"/>
      <c r="DD197" s="178">
        <f t="shared" si="36"/>
        <v>43</v>
      </c>
      <c r="DE197" s="180" t="e">
        <f>IF(DH151-DE154-DE155-DE156-DE157-DE158-DE159-DE160-DE161-DE162-DE163-DE164-DE165-DE166-DE167-DE168-DE169-DE170-DE171-DE172-DE173-DE174-DE175-DE176-DE177-DE178-DE179-DE180-DE181-DE182-DE183-DE184-DE185-DE186-DE187-DE188-DE189-DE190-DE191-DE192-DE193-DE194-DE195-DE196&gt;DH152,DH152,DH151-DE154-DE155-DE156-DE157-DE158-DE159-DE160-DE161-DE162-DE163-DE164-DE165-DE166-DE167-DE168-DE169-DE170-DE171-DE172-DE173-DE174-DE175-DE176-DE177-DE178-DE179-DE180-DE181-DE182-DE183-DE184-DE185-DE186-DE187-DE188-DE189-DE190-DE191-DE192-DE193-DE194-DE195-DE196)</f>
        <v>#VALUE!</v>
      </c>
      <c r="DF197" s="177">
        <f t="shared" si="16"/>
        <v>0</v>
      </c>
      <c r="DG197" s="179" t="e">
        <f t="shared" si="10"/>
        <v>#VALUE!</v>
      </c>
      <c r="DH197" s="179">
        <f t="shared" si="11"/>
        <v>1</v>
      </c>
      <c r="DI197" s="181" t="e">
        <f>IF(DH197=0,0,SUM(DG198:DG$254))</f>
        <v>#VALUE!</v>
      </c>
      <c r="DJ197" s="177">
        <f t="shared" si="17"/>
        <v>0</v>
      </c>
      <c r="DK197" s="179" t="e">
        <f>IF(DG197&gt;0,0,IF(DL151-DK154-DK155-DK156-DK157-DK158-DK159-DK160-DK161-DK162-DK163-DK164-DK165-DK166-DK167-DK168-DK169-DK170-DK171-DK172-DK173-DK174-DK175-DK176-DK177-DK178-DK179-DK180-DK181-DK182-DK183-DK184-DK185-DK186-DK187-DK188-DK189-DK190-DK191-DK192-DK193-DK194-DK195-DK196&gt;DL152,DL152,DL151-DK154-DK155-DK156-DK157-DK158-DK159-DK160-DK161-DK162-DK163-DK164-DK165-DK166-DK167-DK168-DK169-DK170-DK171-DK172-DK173-DK174-DK175-DK176-DK177-DK178-DK179-DK180-DK181-DK182-DK183-DK184-DK185-DK186-DK187-DK188-DK189-DK190-DK191-DK192-DK193-DK194-DK195-DK196))</f>
        <v>#VALUE!</v>
      </c>
      <c r="DL197" s="181" t="e">
        <f>IF(DK197=0,0,SUM(DK198:$DK$254))</f>
        <v>#VALUE!</v>
      </c>
      <c r="DM197" s="181" t="e">
        <f t="shared" si="28"/>
        <v>#VALUE!</v>
      </c>
      <c r="DO197" s="178">
        <f t="shared" si="37"/>
        <v>43</v>
      </c>
      <c r="DP197" s="180" t="e">
        <f>IF(DS151-DP154-DP155-DP156-DP157-DP158-DP159-DP160-DP161-DP162-DP163-DP164-DP165-DP166-DP167-DP168-DP169-DP170-DP171-DP172-DP173-DP174-DP175-DP176-DP177-DP178-DP179-DP180-DP181-DP182-DP183-DP184-DP185-DP186-DP187-DP188-DP189-DP190-DP191-DP192-DP193-DP194-DP195-DP196&gt;DS152,DS152,DS151-DP154-DP155-DP156-DP157-DP158-DP159-DP160-DP161-DP162-DP163-DP164-DP165-DP166-DP167-DP168-DP169-DP170-DP171-DP172-DP173-DP174-DP175-DP176-DP177-DP178-DP179-DP180-DP181-DP182-DP183-DP184-DP185-DP186-DP187-DP188-DP189-DP190-DP191-DP192-DP193-DP194-DP195-DP196)</f>
        <v>#VALUE!</v>
      </c>
      <c r="DQ197" s="177">
        <f t="shared" si="18"/>
        <v>0</v>
      </c>
      <c r="DR197" s="179" t="e">
        <f t="shared" si="31"/>
        <v>#VALUE!</v>
      </c>
      <c r="DS197" s="179">
        <f t="shared" si="2"/>
        <v>1</v>
      </c>
      <c r="DT197" s="181" t="e">
        <f>IF(DS197=0,0,SUM(DR198:DR$254))</f>
        <v>#VALUE!</v>
      </c>
      <c r="DU197" s="177">
        <f t="shared" si="19"/>
        <v>0</v>
      </c>
      <c r="DV197" s="179" t="e">
        <f>IF(DR197&gt;0,0,IF(DW151-DV154-DV155-DV156-DV157-DV158-DV159-DV160-DV161-DV162-DV163-DV164-DV165-DV166-DV167-DV168-DV169-DV170-DV171-DV172-DV173-DV174-DV175-DV176-DV177-DV178-DV179-DV180-DV181-DV182-DV183-DV184-DV185-DV186-DV187-DV188-DV189-DV190-DV191-DV192-DV193-DV194-DV195-DV196&gt;DW152,DW152,DW151-DV154-DV155-DV156-DV157-DV158-DV159-DV160-DV161-DV162-DV163-DV164-DV165-DV166-DV167-DV168-DV169-DV170-DV171-DV172-DV173-DV174-DV175-DV176-DV177-DV178-DV179-DV180-DV181-DV182-DV183-DV184-DV185-DV186-DV187-DV188-DV189-DV190-DV191-DV192-DV193-DV194-DV195-DV196))</f>
        <v>#VALUE!</v>
      </c>
      <c r="DW197" s="181" t="e">
        <f>IF(DV197=0,0,SUM(DV198:$DV$254))</f>
        <v>#VALUE!</v>
      </c>
      <c r="DX197" s="181" t="e">
        <f t="shared" si="30"/>
        <v>#VALUE!</v>
      </c>
    </row>
    <row r="198" spans="72:128" ht="16.5" customHeight="1" x14ac:dyDescent="0.15">
      <c r="BT198" s="23">
        <v>76</v>
      </c>
      <c r="BU198" s="24">
        <v>1.4E-2</v>
      </c>
      <c r="BV198" s="24">
        <v>1.4E-2</v>
      </c>
      <c r="BW198" s="70"/>
      <c r="BX198" s="32">
        <f t="shared" si="32"/>
        <v>44</v>
      </c>
      <c r="BY198" s="161" t="e">
        <f>IF(CB151-BY154-BY155-BY156-BY157-BY158-BY159-BY160-BY161-BY162-BY163-BY164-BY165-BY166-BY167-BY168-BY169-BY170-BY171-BY172-BY173-BY174-BY175-BY176-BY177-BY178-BY179-BY180-BY181-BY182-BY183-BY184-BY185-BY186-BY187-BY188-BY189-BY190-BY191-BY192-BY193-BY194-BY195-BY196-BY197&gt;CB152,CB152,CB151-BY154-BY155-BY156-BY157-BY158-BY159-BY160-BY161-BY162-BY163-BY164-BY165-BY166-BY167-BY168-BY169-BY170-BY171-BY172-BY173-BY174-BY175-BY176-BY177-BY178-BY179-BY180-BY181-BY182-BY183-BY184-BY185-BY186-BY187-BY188-BY189-BY190-BY191-BY192-BY193-BY194-BY195-BY196-BY197)</f>
        <v>#VALUE!</v>
      </c>
      <c r="BZ198" s="30">
        <f t="shared" si="12"/>
        <v>0</v>
      </c>
      <c r="CA198" s="160" t="e">
        <f t="shared" si="3"/>
        <v>#VALUE!</v>
      </c>
      <c r="CB198" s="160">
        <f t="shared" si="4"/>
        <v>1</v>
      </c>
      <c r="CC198" s="160" t="e">
        <f>IF(CB198=0,0,SUM(CA199:$CA$254))</f>
        <v>#VALUE!</v>
      </c>
      <c r="CD198" s="20"/>
      <c r="CE198" s="32">
        <f t="shared" si="33"/>
        <v>44</v>
      </c>
      <c r="CF198" s="161" t="e">
        <f>IF(CI151-CF154-CF155-CF156-CF157-CF158-CF159-CF160-CF161-CF162-CF163-CF164-CF165-CF166-CF167-CF168-CF169-CF170-CF171-CF172-CF173-CF174-CF175-CF176-CF177-CF178-CF179-CF180-CF181-CF182-CF183-CF184-CF185-CF186-CF187-CF188-CF189-CF190-CF191-CF192-CF193-CF194-CF195-CF196-CF197&gt;CI152,CI152,CI151-CF154-CF155-CF156-CF157-CF158-CF159-CF160-CF161-CF162-CF163-CF164-CF165-CF166-CF167-CF168-CF169-CF170-CF171-CF172-CF173-CF174-CF175-CF176-CF177-CF178-CF179-CF180-CF181-CF182-CF183-CF184-CF185-CF186-CF187-CF188-CF189-CF190-CF191-CF192-CF193-CF194-CF195-CF196-CF197)</f>
        <v>#VALUE!</v>
      </c>
      <c r="CG198" s="30">
        <f t="shared" si="13"/>
        <v>0</v>
      </c>
      <c r="CH198" s="160" t="e">
        <f t="shared" si="5"/>
        <v>#VALUE!</v>
      </c>
      <c r="CI198" s="160">
        <f t="shared" si="6"/>
        <v>1</v>
      </c>
      <c r="CJ198" s="160" t="e">
        <f>IF(CI198=0,0,SUM(CH199:$CH$254))</f>
        <v>#VALUE!</v>
      </c>
      <c r="CK198" s="20"/>
      <c r="CL198" s="32">
        <f t="shared" si="34"/>
        <v>44</v>
      </c>
      <c r="CM198" s="161" t="e">
        <f>IF(CP151-CM154-CM155-CM156-CM157-CM158-CM159-CM160-CM161-CM162-CM163-CM164-CM165-CM166-CM167-CM168-CM169-CM170-CM171-CM172-CM173-CM174-CM175-CM176-CM177-CM178-CM179-CM180-CM181-CM182-CM183-CM184-CM185-CM186-CM187-CM188-CM189-CM190-CM191-CM192-CM193-CM194-CM195-CM196-CM197&gt;CP152,CP152,CP151-CM154-CM155-CM156-CM157-CM158-CM159-CM160-CM161-CM162-CM163-CM164-CM165-CM166-CM167-CM168-CM169-CM170-CM171-CM172-CM173-CM174-CM175-CM176-CM177-CM178-CM179-CM180-CM181-CM182-CM183-CM184-CM185-CM186-CM187-CM188-CM189-CM190-CM191-CM192-CM193-CM194-CM195-CM196-CM197)</f>
        <v>#VALUE!</v>
      </c>
      <c r="CN198" s="30">
        <f t="shared" si="14"/>
        <v>0</v>
      </c>
      <c r="CO198" s="160" t="e">
        <f t="shared" si="7"/>
        <v>#VALUE!</v>
      </c>
      <c r="CP198" s="160">
        <f t="shared" si="23"/>
        <v>1</v>
      </c>
      <c r="CQ198" s="160" t="e">
        <f>IF(CP198=0,0,SUM(CO199:$CO$254))</f>
        <v>#VALUE!</v>
      </c>
      <c r="CR198" s="166"/>
      <c r="CS198" s="32">
        <f t="shared" si="35"/>
        <v>44</v>
      </c>
      <c r="CT198" s="180" t="e">
        <f>IF(CW151-CT154-CT155-CT156-CT157-CT158-CT159-CT160-CT161-CT162-CT163-CT164-CT165-CT166-CT167-CT168-CT169-CT170-CT171-CT172-CT173-CT174-CT175-CT176-CT177-CT178-CT179-CT180-CT181-CT182-CT183-CT184-CT185-CT186-CT187-CT188-CT189-CT190-CT191-CT192-CT193-CT194-CT195-CT196-CT197&gt;CW152,CW152,CW151-CT154-CT155-CT156-CT157-CT158-CT159-CT160-CT161-CT162-CT163-CT164-CT165-CT166-CT167-CT168-CT169-CT170-CT171-CT172-CT173-CT174-CT175-CT176-CT177-CT178-CT179-CT180-CT181-CT182-CT183-CT184-CT185-CT186-CT187-CT188-CT189-CT190-CT191-CT192-CT193-CT194-CT195-CT196-CT197)</f>
        <v>#VALUE!</v>
      </c>
      <c r="CU198" s="177">
        <f t="shared" si="15"/>
        <v>0</v>
      </c>
      <c r="CV198" s="179" t="e">
        <f t="shared" si="8"/>
        <v>#VALUE!</v>
      </c>
      <c r="CW198" s="179">
        <f t="shared" si="9"/>
        <v>1</v>
      </c>
      <c r="CX198" s="181" t="e">
        <f>IF(CW198=0,0,SUM(CV199:CV$254))</f>
        <v>#VALUE!</v>
      </c>
      <c r="CY198" s="177">
        <f t="shared" si="25"/>
        <v>0</v>
      </c>
      <c r="CZ198" s="179" t="e">
        <f>IF(CV198&gt;0,0,IF(DA151-CZ154-CZ155-CZ156-CZ157-CZ158-CZ159-CZ160-CZ161-CZ162-CZ163-CZ164-CZ165-CZ166-CZ167-CZ168-CZ169-CZ170-CZ171-CZ172-CZ173-CZ174-CZ175-CZ176-CZ177-CZ178-CZ179-CZ180-CZ181-CZ182-CZ183-CZ184-CZ185-CZ186-CZ187-CZ188-CZ189-CZ190-CZ191-CZ192-CZ193-CZ194-CZ195-CZ196-CZ197&gt;DA152,DA152,DA151-CZ154-CZ155-CZ156-CZ157-CZ158-CZ159-CZ160-CZ161-CZ162-CZ163-CZ164-CZ165-CZ166-CZ167-CZ168-CZ169-CZ170-CZ171-CZ172-CZ173-CZ174-CZ175-CZ176-CZ177-CZ178-CZ179-CZ180-CZ181-CZ182-CZ183-CZ184-CZ185-CZ186-CZ187-CZ188-CZ189-CZ190-CZ191-CZ192-CZ193-CZ194-CZ195-CZ196-CZ197))</f>
        <v>#VALUE!</v>
      </c>
      <c r="DA198" s="181" t="e">
        <f>IF(CZ198=0,0,SUM(CZ199:$CZ$254))</f>
        <v>#VALUE!</v>
      </c>
      <c r="DB198" s="181" t="e">
        <f>IF(AND(CV198=0,CZ198=0),0,IF(CV198&gt;0,CV198,IF(CZ198=DA197,CZ198*CY198-1,CZ198*CY198)))</f>
        <v>#VALUE!</v>
      </c>
      <c r="DC198" s="166"/>
      <c r="DD198" s="178">
        <f t="shared" si="36"/>
        <v>44</v>
      </c>
      <c r="DE198" s="180" t="e">
        <f>IF(DH151-DE154-DE155-DE156-DE157-DE158-DE159-DE160-DE161-DE162-DE163-DE164-DE165-DE166-DE167-DE168-DE169-DE170-DE171-DE172-DE173-DE174-DE175-DE176-DE177-DE178-DE179-DE180-DE181-DE182-DE183-DE184-DE185-DE186-DE187-DE188-DE189-DE190-DE191-DE192-DE193-DE194-DE195-DE196-DE197&gt;DH152,DH152,DH151-DE154-DE155-DE156-DE157-DE158-DE159-DE160-DE161-DE162-DE163-DE164-DE165-DE166-DE167-DE168-DE169-DE170-DE171-DE172-DE173-DE174-DE175-DE176-DE177-DE178-DE179-DE180-DE181-DE182-DE183-DE184-DE185-DE186-DE187-DE188-DE189-DE190-DE191-DE192-DE193-DE194-DE195-DE196-DE197)</f>
        <v>#VALUE!</v>
      </c>
      <c r="DF198" s="177">
        <f t="shared" si="16"/>
        <v>0</v>
      </c>
      <c r="DG198" s="179" t="e">
        <f t="shared" si="10"/>
        <v>#VALUE!</v>
      </c>
      <c r="DH198" s="179">
        <f t="shared" si="11"/>
        <v>1</v>
      </c>
      <c r="DI198" s="181" t="e">
        <f>IF(DH198=0,0,SUM(DG199:DG$254))</f>
        <v>#VALUE!</v>
      </c>
      <c r="DJ198" s="177">
        <f t="shared" si="17"/>
        <v>0</v>
      </c>
      <c r="DK198" s="179" t="e">
        <f>IF(DG198&gt;0,0,IF(DL151-DK154-DK155-DK156-DK157-DK158-DK159-DK160-DK161-DK162-DK163-DK164-DK165-DK166-DK167-DK168-DK169-DK170-DK171-DK172-DK173-DK174-DK175-DK176-DK177-DK178-DK179-DK180-DK181-DK182-DK183-DK184-DK185-DK186-DK187-DK188-DK189-DK190-DK191-DK192-DK193-DK194-DK195-DK196-DK197&gt;DL152,DL152,DL151-DK154-DK155-DK156-DK157-DK158-DK159-DK160-DK161-DK162-DK163-DK164-DK165-DK166-DK167-DK168-DK169-DK170-DK171-DK172-DK173-DK174-DK175-DK176-DK177-DK178-DK179-DK180-DK181-DK182-DK183-DK184-DK185-DK186-DK187-DK188-DK189-DK190-DK191-DK192-DK193-DK194-DK195-DK196-DK197))</f>
        <v>#VALUE!</v>
      </c>
      <c r="DL198" s="181" t="e">
        <f>IF(DK198=0,0,SUM(DK199:$DK$254))</f>
        <v>#VALUE!</v>
      </c>
      <c r="DM198" s="181" t="e">
        <f t="shared" si="28"/>
        <v>#VALUE!</v>
      </c>
      <c r="DO198" s="178">
        <f t="shared" si="37"/>
        <v>44</v>
      </c>
      <c r="DP198" s="180" t="e">
        <f>IF(DS151-DP154-DP155-DP156-DP157-DP158-DP159-DP160-DP161-DP162-DP163-DP164-DP165-DP166-DP167-DP168-DP169-DP170-DP171-DP172-DP173-DP174-DP175-DP176-DP177-DP178-DP179-DP180-DP181-DP182-DP183-DP184-DP185-DP186-DP187-DP188-DP189-DP190-DP191-DP192-DP193-DP194-DP195-DP196-DP197&gt;DS152,DS152,DS151-DP154-DP155-DP156-DP157-DP158-DP159-DP160-DP161-DP162-DP163-DP164-DP165-DP166-DP167-DP168-DP169-DP170-DP171-DP172-DP173-DP174-DP175-DP176-DP177-DP178-DP179-DP180-DP181-DP182-DP183-DP184-DP185-DP186-DP187-DP188-DP189-DP190-DP191-DP192-DP193-DP194-DP195-DP196-DP197)</f>
        <v>#VALUE!</v>
      </c>
      <c r="DQ198" s="177">
        <f t="shared" si="18"/>
        <v>0</v>
      </c>
      <c r="DR198" s="179" t="e">
        <f t="shared" si="31"/>
        <v>#VALUE!</v>
      </c>
      <c r="DS198" s="179">
        <f t="shared" si="2"/>
        <v>1</v>
      </c>
      <c r="DT198" s="181" t="e">
        <f>IF(DS198=0,0,SUM(DR199:DR$254))</f>
        <v>#VALUE!</v>
      </c>
      <c r="DU198" s="177">
        <f t="shared" si="19"/>
        <v>0</v>
      </c>
      <c r="DV198" s="179" t="e">
        <f>IF(DR198&gt;0,0,IF(DW151-DV154-DV155-DV156-DV157-DV158-DV159-DV160-DV161-DV162-DV163-DV164-DV165-DV166-DV167-DV168-DV169-DV170-DV171-DV172-DV173-DV174-DV175-DV176-DV177-DV178-DV179-DV180-DV181-DV182-DV183-DV184-DV185-DV186-DV187-DV188-DV189-DV190-DV191-DV192-DV193-DV194-DV195-DV196-DV197&gt;DW152,DW152,DW151-DV154-DV155-DV156-DV157-DV158-DV159-DV160-DV161-DV162-DV163-DV164-DV165-DV166-DV167-DV168-DV169-DV170-DV171-DV172-DV173-DV174-DV175-DV176-DV177-DV178-DV179-DV180-DV181-DV182-DV183-DV184-DV185-DV186-DV187-DV188-DV189-DV190-DV191-DV192-DV193-DV194-DV195-DV196-DV197))</f>
        <v>#VALUE!</v>
      </c>
      <c r="DW198" s="181" t="e">
        <f>IF(DV198=0,0,SUM(DV199:$DV$254))</f>
        <v>#VALUE!</v>
      </c>
      <c r="DX198" s="181" t="e">
        <f t="shared" si="30"/>
        <v>#VALUE!</v>
      </c>
    </row>
    <row r="199" spans="72:128" ht="16.5" customHeight="1" x14ac:dyDescent="0.15">
      <c r="BT199" s="23">
        <v>77</v>
      </c>
      <c r="BU199" s="24">
        <v>1.2999999999999999E-2</v>
      </c>
      <c r="BV199" s="24">
        <v>1.2999999999999999E-2</v>
      </c>
      <c r="BW199" s="70"/>
      <c r="BX199" s="32">
        <f t="shared" si="32"/>
        <v>45</v>
      </c>
      <c r="BY199" s="161" t="e">
        <f>IF(CB151-BY154-BY155-BY156-BY157-BY158-BY159-BY160-BY161-BY162-BY163-BY164-BY165-BY166-BY167-BY168-BY169-BY170-BY171-BY172-BY173-BY174-BY175-BY176-BY177-BY178-BY179-BY180-BY181-BY182-BY183-BY184-BY185-BY186-BY187-BY188-BY189-BY190-BY191-BY192-BY193-BY194-BY195-BY196-BY197-BY198&gt;CB152,CB152,CB151-BY154-BY155-BY156-BY157-BY158-BY159-BY160-BY161-BY162-BY163-BY164-BY165-BY166-BY167-BY168-BY169-BY170-BY171-BY172-BY173-BY174-BY175-BY176-BY177-BY178-BY179-BY180-BY181-BY182-BY183-BY184-BY185-BY186-BY187-BY188-BY189-BY190-BY191-BY192-BY193-BY194-BY195-BY196-BY197-BY198)</f>
        <v>#VALUE!</v>
      </c>
      <c r="BZ199" s="30">
        <f t="shared" si="12"/>
        <v>0</v>
      </c>
      <c r="CA199" s="160" t="e">
        <f t="shared" si="3"/>
        <v>#VALUE!</v>
      </c>
      <c r="CB199" s="160">
        <f t="shared" si="4"/>
        <v>1</v>
      </c>
      <c r="CC199" s="160" t="e">
        <f>IF(CB199=0,0,SUM(CA200:$CA$254))</f>
        <v>#VALUE!</v>
      </c>
      <c r="CD199" s="20"/>
      <c r="CE199" s="32">
        <f t="shared" si="33"/>
        <v>45</v>
      </c>
      <c r="CF199" s="161" t="e">
        <f>IF(CI151-CF154-CF155-CF156-CF157-CF158-CF159-CF160-CF161-CF162-CF163-CF164-CF165-CF166-CF167-CF168-CF169-CF170-CF171-CF172-CF173-CF174-CF175-CF176-CF177-CF178-CF179-CF180-CF181-CF182-CF183-CF184-CF185-CF186-CF187-CF188-CF189-CF190-CF191-CF192-CF193-CF194-CF195-CF196-CF197-CF198&gt;CI152,CI152,CI151-CF154-CF155-CF156-CF157-CF158-CF159-CF160-CF161-CF162-CF163-CF164-CF165-CF166-CF167-CF168-CF169-CF170-CF171-CF172-CF173-CF174-CF175-CF176-CF177-CF178-CF179-CF180-CF181-CF182-CF183-CF184-CF185-CF186-CF187-CF188-CF189-CF190-CF191-CF192-CF193-CF194-CF195-CF196-CF197-CF198)</f>
        <v>#VALUE!</v>
      </c>
      <c r="CG199" s="30">
        <f t="shared" si="13"/>
        <v>0</v>
      </c>
      <c r="CH199" s="160" t="e">
        <f t="shared" si="5"/>
        <v>#VALUE!</v>
      </c>
      <c r="CI199" s="160">
        <f t="shared" si="6"/>
        <v>1</v>
      </c>
      <c r="CJ199" s="160" t="e">
        <f>IF(CI199=0,0,SUM(CH200:$CH$254))</f>
        <v>#VALUE!</v>
      </c>
      <c r="CK199" s="20"/>
      <c r="CL199" s="32">
        <f t="shared" si="34"/>
        <v>45</v>
      </c>
      <c r="CM199" s="161" t="e">
        <f>IF(CP151-CM154-CM155-CM156-CM157-CM158-CM159-CM160-CM161-CM162-CM163-CM164-CM165-CM166-CM167-CM168-CM169-CM170-CM171-CM172-CM173-CM174-CM175-CM176-CM177-CM178-CM179-CM180-CM181-CM182-CM183-CM184-CM185-CM186-CM187-CM188-CM189-CM190-CM191-CM192-CM193-CM194-CM195-CM196-CM197-CM198&gt;CP152,CP152,CP151-CM154-CM155-CM156-CM157-CM158-CM159-CM160-CM161-CM162-CM163-CM164-CM165-CM166-CM167-CM168-CM169-CM170-CM171-CM172-CM173-CM174-CM175-CM176-CM177-CM178-CM179-CM180-CM181-CM182-CM183-CM184-CM185-CM186-CM187-CM188-CM189-CM190-CM191-CM192-CM193-CM194-CM195-CM196-CM197-CM198)</f>
        <v>#VALUE!</v>
      </c>
      <c r="CN199" s="30">
        <f t="shared" si="14"/>
        <v>0</v>
      </c>
      <c r="CO199" s="160" t="e">
        <f t="shared" si="7"/>
        <v>#VALUE!</v>
      </c>
      <c r="CP199" s="160">
        <f t="shared" si="23"/>
        <v>1</v>
      </c>
      <c r="CQ199" s="160" t="e">
        <f>IF(CP199=0,0,SUM(CO200:$CO$254))</f>
        <v>#VALUE!</v>
      </c>
      <c r="CR199" s="166"/>
      <c r="CS199" s="32">
        <f t="shared" si="35"/>
        <v>45</v>
      </c>
      <c r="CT199" s="180" t="e">
        <f>IF(CW151-CT154-CT155-CT156-CT157-CT158-CT159-CT160-CT161-CT162-CT163-CT164-CT165-CT166-CT167-CT168-CT169-CT170-CT171-CT172-CT173-CT174-CT175-CT176-CT177-CT178-CT179-CT180-CT181-CT182-CT183-CT184-CT185-CT186-CT187-CT188-CT189-CT190-CT191-CT192-CT193-CT194-CT195-CT196-CT197-CT198&gt;CW152,CW152,CW151-CT154-CT155-CT156-CT157-CT158-CT159-CT160-CT161-CT162-CT163-CT164-CT165-CT166-CT167-CT168-CT169-CT170-CT171-CT172-CT173-CT174-CT175-CT176-CT177-CT178-CT179-CT180-CT181-CT182-CT183-CT184-CT185-CT186-CT187-CT188-CT189-CT190-CT191-CT192-CT193-CT194-CT195-CT196-CT197-CT198)</f>
        <v>#VALUE!</v>
      </c>
      <c r="CU199" s="177">
        <f t="shared" si="15"/>
        <v>0</v>
      </c>
      <c r="CV199" s="179" t="e">
        <f t="shared" si="8"/>
        <v>#VALUE!</v>
      </c>
      <c r="CW199" s="179">
        <f t="shared" si="9"/>
        <v>1</v>
      </c>
      <c r="CX199" s="181" t="e">
        <f>IF(CW199=0,0,SUM(CV200:CV$254))</f>
        <v>#VALUE!</v>
      </c>
      <c r="CY199" s="177">
        <f t="shared" si="25"/>
        <v>0</v>
      </c>
      <c r="CZ199" s="179" t="e">
        <f>IF(CV199&gt;0,0,IF(DA151-CZ154-CZ155-CZ156-CZ157-CZ158-CZ159-CZ160-CZ161-CZ162-CZ163-CZ164-CZ165-CZ166-CZ167-CZ168-CZ169-CZ170-CZ171-CZ172-CZ173-CZ174-CZ175-CZ176-CZ177-CZ178-CZ179-CZ180-CZ181-CZ182-CZ183-CZ184-CZ185-CZ186-CZ187-CZ188-CZ189-CZ190-CZ191-CZ192-CZ193-CZ194-CZ195-CZ196-CZ197-CZ198&gt;DA152,DA152,DA151-CZ154-CZ155-CZ156-CZ157-CZ158-CZ159-CZ160-CZ161-CZ162-CZ163-CZ164-CZ165-CZ166-CZ167-CZ168-CZ169-CZ170-CZ171-CZ172-CZ173-CZ174-CZ175-CZ176-CZ177-CZ178-CZ179-CZ180-CZ181-CZ182-CZ183-CZ184-CZ185-CZ186-CZ187-CZ188-CZ189-CZ190-CZ191-CZ192-CZ193-CZ194-CZ195-CZ196-CZ197-CZ198))</f>
        <v>#VALUE!</v>
      </c>
      <c r="DA199" s="181" t="e">
        <f>IF(CZ199=0,0,SUM(CZ200:$CZ$254))</f>
        <v>#VALUE!</v>
      </c>
      <c r="DB199" s="181" t="e">
        <f t="shared" si="26"/>
        <v>#VALUE!</v>
      </c>
      <c r="DC199" s="166"/>
      <c r="DD199" s="178">
        <f t="shared" si="36"/>
        <v>45</v>
      </c>
      <c r="DE199" s="180" t="e">
        <f>IF(DH151-DE154-DE155-DE156-DE157-DE158-DE159-DE160-DE161-DE162-DE163-DE164-DE165-DE166-DE167-DE168-DE169-DE170-DE171-DE172-DE173-DE174-DE175-DE176-DE177-DE178-DE179-DE180-DE181-DE182-DE183-DE184-DE185-DE186-DE187-DE188-DE189-DE190-DE191-DE192-DE193-DE194-DE195-DE196-DE197-DE198&gt;DH152,DH152,DH151-DE154-DE155-DE156-DE157-DE158-DE159-DE160-DE161-DE162-DE163-DE164-DE165-DE166-DE167-DE168-DE169-DE170-DE171-DE172-DE173-DE174-DE175-DE176-DE177-DE178-DE179-DE180-DE181-DE182-DE183-DE184-DE185-DE186-DE187-DE188-DE189-DE190-DE191-DE192-DE193-DE194-DE195-DE196-DE197-DE198)</f>
        <v>#VALUE!</v>
      </c>
      <c r="DF199" s="177">
        <f t="shared" si="16"/>
        <v>0</v>
      </c>
      <c r="DG199" s="179" t="e">
        <f t="shared" si="10"/>
        <v>#VALUE!</v>
      </c>
      <c r="DH199" s="179">
        <f t="shared" si="11"/>
        <v>1</v>
      </c>
      <c r="DI199" s="181" t="e">
        <f>IF(DH199=0,0,SUM(DG200:DG$254))</f>
        <v>#VALUE!</v>
      </c>
      <c r="DJ199" s="177">
        <f t="shared" si="17"/>
        <v>0</v>
      </c>
      <c r="DK199" s="179" t="e">
        <f>IF(DG199&gt;0,0,IF(DL151-DK154-DK155-DK156-DK157-DK158-DK159-DK160-DK161-DK162-DK163-DK164-DK165-DK166-DK167-DK168-DK169-DK170-DK171-DK172-DK173-DK174-DK175-DK176-DK177-DK178-DK179-DK180-DK181-DK182-DK183-DK184-DK185-DK186-DK187-DK188-DK189-DK190-DK191-DK192-DK193-DK194-DK195-DK196-DK197-DK198&gt;DL152,DL152,DL151-DK154-DK155-DK156-DK157-DK158-DK159-DK160-DK161-DK162-DK163-DK164-DK165-DK166-DK167-DK168-DK169-DK170-DK171-DK172-DK173-DK174-DK175-DK176-DK177-DK178-DK179-DK180-DK181-DK182-DK183-DK184-DK185-DK186-DK187-DK188-DK189-DK190-DK191-DK192-DK193-DK194-DK195-DK196-DK197-DK198))</f>
        <v>#VALUE!</v>
      </c>
      <c r="DL199" s="181" t="e">
        <f>IF(DK199=0,0,SUM(DK200:$DK$254))</f>
        <v>#VALUE!</v>
      </c>
      <c r="DM199" s="181" t="e">
        <f t="shared" si="28"/>
        <v>#VALUE!</v>
      </c>
      <c r="DO199" s="178">
        <f t="shared" si="37"/>
        <v>45</v>
      </c>
      <c r="DP199" s="180" t="e">
        <f>IF(DS151-DP154-DP155-DP156-DP157-DP158-DP159-DP160-DP161-DP162-DP163-DP164-DP165-DP166-DP167-DP168-DP169-DP170-DP171-DP172-DP173-DP174-DP175-DP176-DP177-DP178-DP179-DP180-DP181-DP182-DP183-DP184-DP185-DP186-DP187-DP188-DP189-DP190-DP191-DP192-DP193-DP194-DP195-DP196-DP197-DP198&gt;DS152,DS152,DS151-DP154-DP155-DP156-DP157-DP158-DP159-DP160-DP161-DP162-DP163-DP164-DP165-DP166-DP167-DP168-DP169-DP170-DP171-DP172-DP173-DP174-DP175-DP176-DP177-DP178-DP179-DP180-DP181-DP182-DP183-DP184-DP185-DP186-DP187-DP188-DP189-DP190-DP191-DP192-DP193-DP194-DP195-DP196-DP197-DP198)</f>
        <v>#VALUE!</v>
      </c>
      <c r="DQ199" s="177">
        <f t="shared" si="18"/>
        <v>0</v>
      </c>
      <c r="DR199" s="179" t="e">
        <f t="shared" si="31"/>
        <v>#VALUE!</v>
      </c>
      <c r="DS199" s="179">
        <f t="shared" si="2"/>
        <v>1</v>
      </c>
      <c r="DT199" s="181" t="e">
        <f>IF(DS199=0,0,SUM(DR200:DR$254))</f>
        <v>#VALUE!</v>
      </c>
      <c r="DU199" s="177">
        <f t="shared" si="19"/>
        <v>0</v>
      </c>
      <c r="DV199" s="179" t="e">
        <f>IF(DR199&gt;0,0,IF(DW151-DV154-DV155-DV156-DV157-DV158-DV159-DV160-DV161-DV162-DV163-DV164-DV165-DV166-DV167-DV168-DV169-DV170-DV171-DV172-DV173-DV174-DV175-DV176-DV177-DV178-DV179-DV180-DV181-DV182-DV183-DV184-DV185-DV186-DV187-DV188-DV189-DV190-DV191-DV192-DV193-DV194-DV195-DV196-DV197-DV198&gt;DW152,DW152,DW151-DV154-DV155-DV156-DV157-DV158-DV159-DV160-DV161-DV162-DV163-DV164-DV165-DV166-DV167-DV168-DV169-DV170-DV171-DV172-DV173-DV174-DV175-DV176-DV177-DV178-DV179-DV180-DV181-DV182-DV183-DV184-DV185-DV186-DV187-DV188-DV189-DV190-DV191-DV192-DV193-DV194-DV195-DV196-DV197-DV198))</f>
        <v>#VALUE!</v>
      </c>
      <c r="DW199" s="181" t="e">
        <f>IF(DV199=0,0,SUM(DV200:$DV$254))</f>
        <v>#VALUE!</v>
      </c>
      <c r="DX199" s="181" t="e">
        <f t="shared" si="30"/>
        <v>#VALUE!</v>
      </c>
    </row>
    <row r="200" spans="72:128" ht="16.5" customHeight="1" x14ac:dyDescent="0.15">
      <c r="BT200" s="23">
        <v>78</v>
      </c>
      <c r="BU200" s="24">
        <v>1.2999999999999999E-2</v>
      </c>
      <c r="BV200" s="24">
        <v>1.2999999999999999E-2</v>
      </c>
      <c r="BW200" s="70"/>
      <c r="BX200" s="32">
        <f t="shared" si="32"/>
        <v>46</v>
      </c>
      <c r="BY200" s="161" t="e">
        <f>IF(CB151-BY154-BY155-BY156-BY157-BY158-BY159-BY160-BY161-BY162-BY163-BY164-BY165-BY166-BY167-BY168-BY169-BY170-BY171-BY172-BY173-BY174-BY175-BY176-BY177-BY178-BY179-BY180-BY181-BY182-BY183-BY184-BY185-BY186-BY187-BY188-BY189-BY190-BY191-BY192-BY193-BY194-BY195-BY196-BY197-BY198-BY199&gt;CB152,CB152,CB151-BY154-BY155-BY156-BY157-BY158-BY159-BY160-BY161-BY162-BY163-BY164-BY165-BY166-BY167-BY168-BY169-BY170-BY171-BY172-BY173-BY174-BY175-BY176-BY177-BY178-BY179-BY180-BY181-BY182-BY183-BY184-BY185-BY186-BY187-BY188-BY189-BY190-BY191-BY192-BY193-BY194-BY195-BY196-BY197-BY198-BY199)</f>
        <v>#VALUE!</v>
      </c>
      <c r="BZ200" s="30">
        <f t="shared" si="12"/>
        <v>0</v>
      </c>
      <c r="CA200" s="160" t="e">
        <f t="shared" si="3"/>
        <v>#VALUE!</v>
      </c>
      <c r="CB200" s="160">
        <f t="shared" si="4"/>
        <v>1</v>
      </c>
      <c r="CC200" s="160" t="e">
        <f>IF(CB200=0,0,SUM(CA201:$CA$254))</f>
        <v>#VALUE!</v>
      </c>
      <c r="CD200" s="20"/>
      <c r="CE200" s="32">
        <f t="shared" si="33"/>
        <v>46</v>
      </c>
      <c r="CF200" s="161" t="e">
        <f>IF(CI151-CF154-CF155-CF156-CF157-CF158-CF159-CF160-CF161-CF162-CF163-CF164-CF165-CF166-CF167-CF168-CF169-CF170-CF171-CF172-CF173-CF174-CF175-CF176-CF177-CF178-CF179-CF180-CF181-CF182-CF183-CF184-CF185-CF186-CF187-CF188-CF189-CF190-CF191-CF192-CF193-CF194-CF195-CF196-CF197-CF198-CF199&gt;CI152,CI152,CI151-CF154-CF155-CF156-CF157-CF158-CF159-CF160-CF161-CF162-CF163-CF164-CF165-CF166-CF167-CF168-CF169-CF170-CF171-CF172-CF173-CF174-CF175-CF176-CF177-CF178-CF179-CF180-CF181-CF182-CF183-CF184-CF185-CF186-CF187-CF188-CF189-CF190-CF191-CF192-CF193-CF194-CF195-CF196-CF197-CF198-CF199)</f>
        <v>#VALUE!</v>
      </c>
      <c r="CG200" s="30">
        <f t="shared" si="13"/>
        <v>0</v>
      </c>
      <c r="CH200" s="160" t="e">
        <f t="shared" si="5"/>
        <v>#VALUE!</v>
      </c>
      <c r="CI200" s="160">
        <f t="shared" si="6"/>
        <v>1</v>
      </c>
      <c r="CJ200" s="160" t="e">
        <f>IF(CI200=0,0,SUM(CH201:$CH$254))</f>
        <v>#VALUE!</v>
      </c>
      <c r="CK200" s="20"/>
      <c r="CL200" s="32">
        <f t="shared" si="34"/>
        <v>46</v>
      </c>
      <c r="CM200" s="161" t="e">
        <f>IF(CP151-CM154-CM155-CM156-CM157-CM158-CM159-CM160-CM161-CM162-CM163-CM164-CM165-CM166-CM167-CM168-CM169-CM170-CM171-CM172-CM173-CM174-CM175-CM176-CM177-CM178-CM179-CM180-CM181-CM182-CM183-CM184-CM185-CM186-CM187-CM188-CM189-CM190-CM191-CM192-CM193-CM194-CM195-CM196-CM197-CM198-CM199&gt;CP152,CP152,CP151-CM154-CM155-CM156-CM157-CM158-CM159-CM160-CM161-CM162-CM163-CM164-CM165-CM166-CM167-CM168-CM169-CM170-CM171-CM172-CM173-CM174-CM175-CM176-CM177-CM178-CM179-CM180-CM181-CM182-CM183-CM184-CM185-CM186-CM187-CM188-CM189-CM190-CM191-CM192-CM193-CM194-CM195-CM196-CM197-CM198-CM199)</f>
        <v>#VALUE!</v>
      </c>
      <c r="CN200" s="30">
        <f t="shared" si="14"/>
        <v>0</v>
      </c>
      <c r="CO200" s="160" t="e">
        <f t="shared" si="7"/>
        <v>#VALUE!</v>
      </c>
      <c r="CP200" s="160">
        <f t="shared" si="23"/>
        <v>1</v>
      </c>
      <c r="CQ200" s="160" t="e">
        <f>IF(CP200=0,0,SUM(CO201:$CO$254))</f>
        <v>#VALUE!</v>
      </c>
      <c r="CR200" s="166"/>
      <c r="CS200" s="32">
        <f t="shared" si="35"/>
        <v>46</v>
      </c>
      <c r="CT200" s="180" t="e">
        <f>IF(CW151-CT154-CT155-CT156-CT157-CT158-CT159-CT160-CT161-CT162-CT163-CT164-CT165-CT166-CT167-CT168-CT169-CT170-CT171-CT172-CT173-CT174-CT175-CT176-CT177-CT178-CT179-CT180-CT181-CT182-CT183-CT184-CT185-CT186-CT187-CT188-CT189-CT190-CT191-CT192-CT193-CT194-CT195-CT196-CT197-CT198-CT199&gt;CW152,CW152,CW151-CT154-CT155-CT156-CT157-CT158-CT159-CT160-CT161-CT162-CT163-CT164-CT165-CT166-CT167-CT168-CT169-CT170-CT171-CT172-CT173-CT174-CT175-CT176-CT177-CT178-CT179-CT180-CT181-CT182-CT183-CT184-CT185-CT186-CT187-CT188-CT189-CT190-CT191-CT192-CT193-CT194-CT195-CT196-CT197-CT198-CT199)</f>
        <v>#VALUE!</v>
      </c>
      <c r="CU200" s="177">
        <f t="shared" si="15"/>
        <v>0</v>
      </c>
      <c r="CV200" s="179" t="e">
        <f t="shared" si="8"/>
        <v>#VALUE!</v>
      </c>
      <c r="CW200" s="179">
        <f t="shared" si="9"/>
        <v>1</v>
      </c>
      <c r="CX200" s="181" t="e">
        <f>IF(CW200=0,0,SUM(CV201:CV$254))</f>
        <v>#VALUE!</v>
      </c>
      <c r="CY200" s="177">
        <f t="shared" si="25"/>
        <v>0</v>
      </c>
      <c r="CZ200" s="179" t="e">
        <f>IF(CV200&gt;0,0,IF(DA151-CZ154-CZ155-CZ156-CZ157-CZ158-CZ159-CZ160-CZ161-CZ162-CZ163-CZ164-CZ165-CZ166-CZ167-CZ168-CZ169-CZ170-CZ171-CZ172-CZ173-CZ174-CZ175-CZ176-CZ177-CZ178-CZ179-CZ180-CZ181-CZ182-CZ183-CZ184-CZ185-CZ186-CZ187-CZ188-CZ189-CZ190-CZ191-CZ192-CZ193-CZ194-CZ195-CZ196-CZ197-CZ198-CZ199&gt;DA152,DA152,DA151-CZ154-CZ155-CZ156-CZ157-CZ158-CZ159-CZ160-CZ161-CZ162-CZ163-CZ164-CZ165-CZ166-CZ167-CZ168-CZ169-CZ170-CZ171-CZ172-CZ173-CZ174-CZ175-CZ176-CZ177-CZ178-CZ179-CZ180-CZ181-CZ182-CZ183-CZ184-CZ185-CZ186-CZ187-CZ188-CZ189-CZ190-CZ191-CZ192-CZ193-CZ194-CZ195-CZ196-CZ197-CZ198-CZ199))</f>
        <v>#VALUE!</v>
      </c>
      <c r="DA200" s="181" t="e">
        <f>IF(CZ200=0,0,SUM(CZ201:$CZ$254))</f>
        <v>#VALUE!</v>
      </c>
      <c r="DB200" s="181" t="e">
        <f t="shared" si="26"/>
        <v>#VALUE!</v>
      </c>
      <c r="DC200" s="166"/>
      <c r="DD200" s="178">
        <f t="shared" si="36"/>
        <v>46</v>
      </c>
      <c r="DE200" s="180" t="e">
        <f>IF(DH151-DE154-DE155-DE156-DE157-DE158-DE159-DE160-DE161-DE162-DE163-DE164-DE165-DE166-DE167-DE168-DE169-DE170-DE171-DE172-DE173-DE174-DE175-DE176-DE177-DE178-DE179-DE180-DE181-DE182-DE183-DE184-DE185-DE186-DE187-DE188-DE189-DE190-DE191-DE192-DE193-DE194-DE195-DE196-DE197-DE198-DE199&gt;DH152,DH152,DH151-DE154-DE155-DE156-DE157-DE158-DE159-DE160-DE161-DE162-DE163-DE164-DE165-DE166-DE167-DE168-DE169-DE170-DE171-DE172-DE173-DE174-DE175-DE176-DE177-DE178-DE179-DE180-DE181-DE182-DE183-DE184-DE185-DE186-DE187-DE188-DE189-DE190-DE191-DE192-DE193-DE194-DE195-DE196-DE197-DE198-DE199)</f>
        <v>#VALUE!</v>
      </c>
      <c r="DF200" s="177">
        <f t="shared" si="16"/>
        <v>0</v>
      </c>
      <c r="DG200" s="179" t="e">
        <f t="shared" si="10"/>
        <v>#VALUE!</v>
      </c>
      <c r="DH200" s="179">
        <f t="shared" si="11"/>
        <v>1</v>
      </c>
      <c r="DI200" s="181" t="e">
        <f>IF(DH200=0,0,SUM(DG201:DG$254))</f>
        <v>#VALUE!</v>
      </c>
      <c r="DJ200" s="177">
        <f t="shared" si="17"/>
        <v>0</v>
      </c>
      <c r="DK200" s="179" t="e">
        <f>IF(DG200&gt;0,0,IF(DL151-DK154-DK155-DK156-DK157-DK158-DK159-DK160-DK161-DK162-DK163-DK164-DK165-DK166-DK167-DK168-DK169-DK170-DK171-DK172-DK173-DK174-DK175-DK176-DK177-DK178-DK179-DK180-DK181-DK182-DK183-DK184-DK185-DK186-DK187-DK188-DK189-DK190-DK191-DK192-DK193-DK194-DK195-DK196-DK197-DK198-DK199&gt;DL152,DL152,DL151-DK154-DK155-DK156-DK157-DK158-DK159-DK160-DK161-DK162-DK163-DK164-DK165-DK166-DK167-DK168-DK169-DK170-DK171-DK172-DK173-DK174-DK175-DK176-DK177-DK178-DK179-DK180-DK181-DK182-DK183-DK184-DK185-DK186-DK187-DK188-DK189-DK190-DK191-DK192-DK193-DK194-DK195-DK196-DK197-DK198-DK199))</f>
        <v>#VALUE!</v>
      </c>
      <c r="DL200" s="181" t="e">
        <f>IF(DK200=0,0,SUM(DK201:$DK$254))</f>
        <v>#VALUE!</v>
      </c>
      <c r="DM200" s="181" t="e">
        <f t="shared" si="28"/>
        <v>#VALUE!</v>
      </c>
      <c r="DO200" s="178">
        <f t="shared" si="37"/>
        <v>46</v>
      </c>
      <c r="DP200" s="180" t="e">
        <f>IF(DS151-DP154-DP155-DP156-DP157-DP158-DP159-DP160-DP161-DP162-DP163-DP164-DP165-DP166-DP167-DP168-DP169-DP170-DP171-DP172-DP173-DP174-DP175-DP176-DP177-DP178-DP179-DP180-DP181-DP182-DP183-DP184-DP185-DP186-DP187-DP188-DP189-DP190-DP191-DP192-DP193-DP194-DP195-DP196-DP197-DP198-DP199&gt;DS152,DS152,DS151-DP154-DP155-DP156-DP157-DP158-DP159-DP160-DP161-DP162-DP163-DP164-DP165-DP166-DP167-DP168-DP169-DP170-DP171-DP172-DP173-DP174-DP175-DP176-DP177-DP178-DP179-DP180-DP181-DP182-DP183-DP184-DP185-DP186-DP187-DP188-DP189-DP190-DP191-DP192-DP193-DP194-DP195-DP196-DP197-DP198-DP199)</f>
        <v>#VALUE!</v>
      </c>
      <c r="DQ200" s="177">
        <f t="shared" si="18"/>
        <v>0</v>
      </c>
      <c r="DR200" s="179" t="e">
        <f t="shared" si="31"/>
        <v>#VALUE!</v>
      </c>
      <c r="DS200" s="179">
        <f t="shared" si="2"/>
        <v>1</v>
      </c>
      <c r="DT200" s="181" t="e">
        <f>IF(DS200=0,0,SUM(DR201:DR$254))</f>
        <v>#VALUE!</v>
      </c>
      <c r="DU200" s="177">
        <f t="shared" si="19"/>
        <v>0</v>
      </c>
      <c r="DV200" s="179" t="e">
        <f>IF(DR200&gt;0,0,IF(DW151-DV154-DV155-DV156-DV157-DV158-DV159-DV160-DV161-DV162-DV163-DV164-DV165-DV166-DV167-DV168-DV169-DV170-DV171-DV172-DV173-DV174-DV175-DV176-DV177-DV178-DV179-DV180-DV181-DV182-DV183-DV184-DV185-DV186-DV187-DV188-DV189-DV190-DV191-DV192-DV193-DV194-DV195-DV196-DV197-DV198-DV199&gt;DW152,DW152,DW151-DV154-DV155-DV156-DV157-DV158-DV159-DV160-DV161-DV162-DV163-DV164-DV165-DV166-DV167-DV168-DV169-DV170-DV171-DV172-DV173-DV174-DV175-DV176-DV177-DV178-DV179-DV180-DV181-DV182-DV183-DV184-DV185-DV186-DV187-DV188-DV189-DV190-DV191-DV192-DV193-DV194-DV195-DV196-DV197-DV198-DV199))</f>
        <v>#VALUE!</v>
      </c>
      <c r="DW200" s="181" t="e">
        <f>IF(DV200=0,0,SUM(DV201:$DV$254))</f>
        <v>#VALUE!</v>
      </c>
      <c r="DX200" s="181" t="e">
        <f t="shared" si="30"/>
        <v>#VALUE!</v>
      </c>
    </row>
    <row r="201" spans="72:128" ht="16.5" customHeight="1" x14ac:dyDescent="0.15">
      <c r="BT201" s="23">
        <v>79</v>
      </c>
      <c r="BU201" s="24">
        <v>1.2999999999999999E-2</v>
      </c>
      <c r="BV201" s="24">
        <v>1.2999999999999999E-2</v>
      </c>
      <c r="BW201" s="70"/>
      <c r="BX201" s="32">
        <f t="shared" si="32"/>
        <v>47</v>
      </c>
      <c r="BY201" s="161" t="e">
        <f>IF(CB151-BY154-BY155-BY156-BY157-BY158-BY159-BY160-BY161-BY162-BY163-BY164-BY165-BY166-BY167-BY168-BY169-BY170-BY171-BY172-BY173-BY174-BY175-BY176-BY177-BY178-BY179-BY180-BY181-BY182-BY183-BY184-BY185-BY186-BY187-BY188-BY189-BY190-BY191-BY192-BY193-BY194-BY195-BY196-BY197-BY198-BY199-BY200&gt;CB152,CB152,CB151-BY154-BY155-BY156-BY157-BY158-BY159-BY160-BY161-BY162-BY163-BY164-BY165-BY166-BY167-BY168-BY169-BY170-BY171-BY172-BY173-BY174-BY175-BY176-BY177-BY178-BY179-BY180-BY181-BY182-BY183-BY184-BY185-BY186-BY187-BY188-BY189-BY190-BY191-BY192-BY193-BY194-BY195-BY196-BY197-BY198-BY199-BY200)</f>
        <v>#VALUE!</v>
      </c>
      <c r="BZ201" s="30">
        <f t="shared" si="12"/>
        <v>0</v>
      </c>
      <c r="CA201" s="160" t="e">
        <f t="shared" si="3"/>
        <v>#VALUE!</v>
      </c>
      <c r="CB201" s="160">
        <f t="shared" si="4"/>
        <v>1</v>
      </c>
      <c r="CC201" s="160" t="e">
        <f>IF(CB201=0,0,SUM(CA202:$CA$254))</f>
        <v>#VALUE!</v>
      </c>
      <c r="CD201" s="20"/>
      <c r="CE201" s="32">
        <f t="shared" si="33"/>
        <v>47</v>
      </c>
      <c r="CF201" s="161" t="e">
        <f>IF(CI151-CF154-CF155-CF156-CF157-CF158-CF159-CF160-CF161-CF162-CF163-CF164-CF165-CF166-CF167-CF168-CF169-CF170-CF171-CF172-CF173-CF174-CF175-CF176-CF177-CF178-CF179-CF180-CF181-CF182-CF183-CF184-CF185-CF186-CF187-CF188-CF189-CF190-CF191-CF192-CF193-CF194-CF195-CF196-CF197-CF198-CF199-CF200&gt;CI152,CI152,CI151-CF154-CF155-CF156-CF157-CF158-CF159-CF160-CF161-CF162-CF163-CF164-CF165-CF166-CF167-CF168-CF169-CF170-CF171-CF172-CF173-CF174-CF175-CF176-CF177-CF178-CF179-CF180-CF181-CF182-CF183-CF184-CF185-CF186-CF187-CF188-CF189-CF190-CF191-CF192-CF193-CF194-CF195-CF196-CF197-CF198-CF199-CF200)</f>
        <v>#VALUE!</v>
      </c>
      <c r="CG201" s="30">
        <f t="shared" si="13"/>
        <v>0</v>
      </c>
      <c r="CH201" s="160" t="e">
        <f t="shared" si="5"/>
        <v>#VALUE!</v>
      </c>
      <c r="CI201" s="160">
        <f t="shared" si="6"/>
        <v>1</v>
      </c>
      <c r="CJ201" s="160" t="e">
        <f>IF(CI201=0,0,SUM(CH202:$CH$254))</f>
        <v>#VALUE!</v>
      </c>
      <c r="CK201" s="20"/>
      <c r="CL201" s="32">
        <f t="shared" si="34"/>
        <v>47</v>
      </c>
      <c r="CM201" s="161" t="e">
        <f>IF(CP151-CM154-CM155-CM156-CM157-CM158-CM159-CM160-CM161-CM162-CM163-CM164-CM165-CM166-CM167-CM168-CM169-CM170-CM171-CM172-CM173-CM174-CM175-CM176-CM177-CM178-CM179-CM180-CM181-CM182-CM183-CM184-CM185-CM186-CM187-CM188-CM189-CM190-CM191-CM192-CM193-CM194-CM195-CM196-CM197-CM198-CM199-CM200&gt;CP152,CP152,CP151-CM154-CM155-CM156-CM157-CM158-CM159-CM160-CM161-CM162-CM163-CM164-CM165-CM166-CM167-CM168-CM169-CM170-CM171-CM172-CM173-CM174-CM175-CM176-CM177-CM178-CM179-CM180-CM181-CM182-CM183-CM184-CM185-CM186-CM187-CM188-CM189-CM190-CM191-CM192-CM193-CM194-CM195-CM196-CM197-CM198-CM199-CM200)</f>
        <v>#VALUE!</v>
      </c>
      <c r="CN201" s="30">
        <f t="shared" si="14"/>
        <v>0</v>
      </c>
      <c r="CO201" s="160" t="e">
        <f t="shared" si="7"/>
        <v>#VALUE!</v>
      </c>
      <c r="CP201" s="160">
        <f t="shared" si="23"/>
        <v>1</v>
      </c>
      <c r="CQ201" s="160" t="e">
        <f>IF(CP201=0,0,SUM(CO202:$CO$254))</f>
        <v>#VALUE!</v>
      </c>
      <c r="CR201" s="166"/>
      <c r="CS201" s="32">
        <f t="shared" si="35"/>
        <v>47</v>
      </c>
      <c r="CT201" s="180" t="e">
        <f>IF(CW151-CT154-CT155-CT156-CT157-CT158-CT159-CT160-CT161-CT162-CT163-CT164-CT165-CT166-CT167-CT168-CT169-CT170-CT171-CT172-CT173-CT174-CT175-CT176-CT177-CT178-CT179-CT180-CT181-CT182-CT183-CT184-CT185-CT186-CT187-CT188-CT189-CT190-CT191-CT192-CT193-CT194-CT195-CT196-CT197-CT198-CT199-CT200&gt;CW152,CW152,CW151-CT154-CT155-CT156-CT157-CT158-CT159-CT160-CT161-CT162-CT163-CT164-CT165-CT166-CT167-CT168-CT169-CT170-CT171-CT172-CT173-CT174-CT175-CT176-CT177-CT178-CT179-CT180-CT181-CT182-CT183-CT184-CT185-CT186-CT187-CT188-CT189-CT190-CT191-CT192-CT193-CT194-CT195-CT196-CT197-CT198-CT199-CT200)</f>
        <v>#VALUE!</v>
      </c>
      <c r="CU201" s="177">
        <f t="shared" si="15"/>
        <v>0</v>
      </c>
      <c r="CV201" s="179" t="e">
        <f t="shared" si="8"/>
        <v>#VALUE!</v>
      </c>
      <c r="CW201" s="179">
        <f t="shared" si="9"/>
        <v>1</v>
      </c>
      <c r="CX201" s="181" t="e">
        <f>IF(CW201=0,0,SUM(CV202:CV$254))</f>
        <v>#VALUE!</v>
      </c>
      <c r="CY201" s="177">
        <f t="shared" si="25"/>
        <v>0</v>
      </c>
      <c r="CZ201" s="179" t="e">
        <f>IF(CV201&gt;0,0,IF(DA151-CZ154-CZ155-CZ156-CZ157-CZ158-CZ159-CZ160-CZ161-CZ162-CZ163-CZ164-CZ165-CZ166-CZ167-CZ168-CZ169-CZ170-CZ171-CZ172-CZ173-CZ174-CZ175-CZ176-CZ177-CZ178-CZ179-CZ180-CZ181-CZ182-CZ183-CZ184-CZ185-CZ186-CZ187-CZ188-CZ189-CZ190-CZ191-CZ192-CZ193-CZ194-CZ195-CZ196-CZ197-CZ198-CZ199-CZ200&gt;DA152,DA152,DA151-CZ154-CZ155-CZ156-CZ157-CZ158-CZ159-CZ160-CZ161-CZ162-CZ163-CZ164-CZ165-CZ166-CZ167-CZ168-CZ169-CZ170-CZ171-CZ172-CZ173-CZ174-CZ175-CZ176-CZ177-CZ178-CZ179-CZ180-CZ181-CZ182-CZ183-CZ184-CZ185-CZ186-CZ187-CZ188-CZ189-CZ190-CZ191-CZ192-CZ193-CZ194-CZ195-CZ196-CZ197-CZ198-CZ199-CZ200))</f>
        <v>#VALUE!</v>
      </c>
      <c r="DA201" s="181" t="e">
        <f>IF(CZ201=0,0,SUM(CZ202:$CZ$254))</f>
        <v>#VALUE!</v>
      </c>
      <c r="DB201" s="181" t="e">
        <f t="shared" si="26"/>
        <v>#VALUE!</v>
      </c>
      <c r="DC201" s="166"/>
      <c r="DD201" s="178">
        <f t="shared" si="36"/>
        <v>47</v>
      </c>
      <c r="DE201" s="180" t="e">
        <f>IF(DH151-DE154-DE155-DE156-DE157-DE158-DE159-DE160-DE161-DE162-DE163-DE164-DE165-DE166-DE167-DE168-DE169-DE170-DE171-DE172-DE173-DE174-DE175-DE176-DE177-DE178-DE179-DE180-DE181-DE182-DE183-DE184-DE185-DE186-DE187-DE188-DE189-DE190-DE191-DE192-DE193-DE194-DE195-DE196-DE197-DE198-DE199-DE200&gt;DH152,DH152,DH151-DE154-DE155-DE156-DE157-DE158-DE159-DE160-DE161-DE162-DE163-DE164-DE165-DE166-DE167-DE168-DE169-DE170-DE171-DE172-DE173-DE174-DE175-DE176-DE177-DE178-DE179-DE180-DE181-DE182-DE183-DE184-DE185-DE186-DE187-DE188-DE189-DE190-DE191-DE192-DE193-DE194-DE195-DE196-DE197-DE198-DE199-DE200)</f>
        <v>#VALUE!</v>
      </c>
      <c r="DF201" s="177">
        <f t="shared" si="16"/>
        <v>0</v>
      </c>
      <c r="DG201" s="179" t="e">
        <f t="shared" si="10"/>
        <v>#VALUE!</v>
      </c>
      <c r="DH201" s="179">
        <f t="shared" si="11"/>
        <v>1</v>
      </c>
      <c r="DI201" s="181" t="e">
        <f>IF(DH201=0,0,SUM(DG202:DG$254))</f>
        <v>#VALUE!</v>
      </c>
      <c r="DJ201" s="177">
        <f t="shared" si="17"/>
        <v>0</v>
      </c>
      <c r="DK201" s="179" t="e">
        <f>IF(DG201&gt;0,0,IF(DL151-DK154-DK155-DK156-DK157-DK158-DK159-DK160-DK161-DK162-DK163-DK164-DK165-DK166-DK167-DK168-DK169-DK170-DK171-DK172-DK173-DK174-DK175-DK176-DK177-DK178-DK179-DK180-DK181-DK182-DK183-DK184-DK185-DK186-DK187-DK188-DK189-DK190-DK191-DK192-DK193-DK194-DK195-DK196-DK197-DK198-DK199-DK200&gt;DL152,DL152,DL151-DK154-DK155-DK156-DK157-DK158-DK159-DK160-DK161-DK162-DK163-DK164-DK165-DK166-DK167-DK168-DK169-DK170-DK171-DK172-DK173-DK174-DK175-DK176-DK177-DK178-DK179-DK180-DK181-DK182-DK183-DK184-DK185-DK186-DK187-DK188-DK189-DK190-DK191-DK192-DK193-DK194-DK195-DK196-DK197-DK198-DK199-DK200))</f>
        <v>#VALUE!</v>
      </c>
      <c r="DL201" s="181" t="e">
        <f>IF(DK201=0,0,SUM(DK202:$DK$254))</f>
        <v>#VALUE!</v>
      </c>
      <c r="DM201" s="181" t="e">
        <f t="shared" si="28"/>
        <v>#VALUE!</v>
      </c>
      <c r="DO201" s="178">
        <f t="shared" si="37"/>
        <v>47</v>
      </c>
      <c r="DP201" s="180" t="e">
        <f>IF(DS151-DP154-DP155-DP156-DP157-DP158-DP159-DP160-DP161-DP162-DP163-DP164-DP165-DP166-DP167-DP168-DP169-DP170-DP171-DP172-DP173-DP174-DP175-DP176-DP177-DP178-DP179-DP180-DP181-DP182-DP183-DP184-DP185-DP186-DP187-DP188-DP189-DP190-DP191-DP192-DP193-DP194-DP195-DP196-DP197-DP198-DP199-DP200&gt;DS152,DS152,DS151-DP154-DP155-DP156-DP157-DP158-DP159-DP160-DP161-DP162-DP163-DP164-DP165-DP166-DP167-DP168-DP169-DP170-DP171-DP172-DP173-DP174-DP175-DP176-DP177-DP178-DP179-DP180-DP181-DP182-DP183-DP184-DP185-DP186-DP187-DP188-DP189-DP190-DP191-DP192-DP193-DP194-DP195-DP196-DP197-DP198-DP199-DP200)</f>
        <v>#VALUE!</v>
      </c>
      <c r="DQ201" s="177">
        <f t="shared" si="18"/>
        <v>0</v>
      </c>
      <c r="DR201" s="179" t="e">
        <f t="shared" si="31"/>
        <v>#VALUE!</v>
      </c>
      <c r="DS201" s="179">
        <f t="shared" si="2"/>
        <v>1</v>
      </c>
      <c r="DT201" s="181" t="e">
        <f>IF(DS201=0,0,SUM(DR202:DR$254))</f>
        <v>#VALUE!</v>
      </c>
      <c r="DU201" s="177">
        <f t="shared" si="19"/>
        <v>0</v>
      </c>
      <c r="DV201" s="179" t="e">
        <f>IF(DR201&gt;0,0,IF(DW151-DV154-DV155-DV156-DV157-DV158-DV159-DV160-DV161-DV162-DV163-DV164-DV165-DV166-DV167-DV168-DV169-DV170-DV171-DV172-DV173-DV174-DV175-DV176-DV177-DV178-DV179-DV180-DV181-DV182-DV183-DV184-DV185-DV186-DV187-DV188-DV189-DV190-DV191-DV192-DV193-DV194-DV195-DV196-DV197-DV198-DV199-DV200&gt;DW152,DW152,DW151-DV154-DV155-DV156-DV157-DV158-DV159-DV160-DV161-DV162-DV163-DV164-DV165-DV166-DV167-DV168-DV169-DV170-DV171-DV172-DV173-DV174-DV175-DV176-DV177-DV178-DV179-DV180-DV181-DV182-DV183-DV184-DV185-DV186-DV187-DV188-DV189-DV190-DV191-DV192-DV193-DV194-DV195-DV196-DV197-DV198-DV199-DV200))</f>
        <v>#VALUE!</v>
      </c>
      <c r="DW201" s="181" t="e">
        <f>IF(DV201=0,0,SUM(DV202:$DV$254))</f>
        <v>#VALUE!</v>
      </c>
      <c r="DX201" s="181" t="e">
        <f t="shared" si="30"/>
        <v>#VALUE!</v>
      </c>
    </row>
    <row r="202" spans="72:128" ht="16.5" customHeight="1" x14ac:dyDescent="0.15">
      <c r="BT202" s="23">
        <v>80</v>
      </c>
      <c r="BU202" s="24">
        <v>1.2999999999999999E-2</v>
      </c>
      <c r="BV202" s="24">
        <v>1.2999999999999999E-2</v>
      </c>
      <c r="BW202" s="70"/>
      <c r="BX202" s="32">
        <f t="shared" si="32"/>
        <v>48</v>
      </c>
      <c r="BY202" s="161" t="e">
        <f>IF(CB151-BY154-BY155-BY156-BY157-BY158-BY159-BY160-BY161-BY162-BY163-BY164-BY165-BY166-BY167-BY168-BY169-BY170-BY171-BY172-BY173-BY174-BY175-BY176-BY177-BY178-BY179-BY180-BY181-BY182-BY183-BY184-BY185-BY186-BY187-BY188-BY189-BY190-BY191-BY192-BY193-BY194-BY195-BY196-BY197-BY198-BY199-BY200-BY201&gt;CB152,CB152,CB151-BY154-BY155-BY156-BY157-BY158-BY159-BY160-BY161-BY162-BY163-BY164-BY165-BY166-BY167-BY168-BY169-BY170-BY171-BY172-BY173-BY174-BY175-BY176-BY177-BY178-BY179-BY180-BY181-BY182-BY183-BY184-BY185-BY186-BY187-BY188-BY189-BY190-BY191-BY192-BY193-BY194-BY195-BY196-BY197-BY198-BY199-BY200-BY201)</f>
        <v>#VALUE!</v>
      </c>
      <c r="BZ202" s="30">
        <f t="shared" si="12"/>
        <v>0</v>
      </c>
      <c r="CA202" s="160" t="e">
        <f t="shared" si="3"/>
        <v>#VALUE!</v>
      </c>
      <c r="CB202" s="160">
        <f t="shared" si="4"/>
        <v>1</v>
      </c>
      <c r="CC202" s="160" t="e">
        <f>IF(CB202=0,0,SUM(CA203:$CA$254))</f>
        <v>#VALUE!</v>
      </c>
      <c r="CD202" s="20"/>
      <c r="CE202" s="32">
        <f t="shared" si="33"/>
        <v>48</v>
      </c>
      <c r="CF202" s="161" t="e">
        <f>IF(CI151-CF154-CF155-CF156-CF157-CF158-CF159-CF160-CF161-CF162-CF163-CF164-CF165-CF166-CF167-CF168-CF169-CF170-CF171-CF172-CF173-CF174-CF175-CF176-CF177-CF178-CF179-CF180-CF181-CF182-CF183-CF184-CF185-CF186-CF187-CF188-CF189-CF190-CF191-CF192-CF193-CF194-CF195-CF196-CF197-CF198-CF199-CF200-CF201&gt;CI152,CI152,CI151-CF154-CF155-CF156-CF157-CF158-CF159-CF160-CF161-CF162-CF163-CF164-CF165-CF166-CF167-CF168-CF169-CF170-CF171-CF172-CF173-CF174-CF175-CF176-CF177-CF178-CF179-CF180-CF181-CF182-CF183-CF184-CF185-CF186-CF187-CF188-CF189-CF190-CF191-CF192-CF193-CF194-CF195-CF196-CF197-CF198-CF199-CF200-CF201)</f>
        <v>#VALUE!</v>
      </c>
      <c r="CG202" s="30">
        <f t="shared" si="13"/>
        <v>0</v>
      </c>
      <c r="CH202" s="160" t="e">
        <f t="shared" si="5"/>
        <v>#VALUE!</v>
      </c>
      <c r="CI202" s="160">
        <f t="shared" si="6"/>
        <v>1</v>
      </c>
      <c r="CJ202" s="160" t="e">
        <f>IF(CI202=0,0,SUM(CH203:$CH$254))</f>
        <v>#VALUE!</v>
      </c>
      <c r="CK202" s="20"/>
      <c r="CL202" s="32">
        <f t="shared" si="34"/>
        <v>48</v>
      </c>
      <c r="CM202" s="161" t="e">
        <f>IF(CP151-CM154-CM155-CM156-CM157-CM158-CM159-CM160-CM161-CM162-CM163-CM164-CM165-CM166-CM167-CM168-CM169-CM170-CM171-CM172-CM173-CM174-CM175-CM176-CM177-CM178-CM179-CM180-CM181-CM182-CM183-CM184-CM185-CM186-CM187-CM188-CM189-CM190-CM191-CM192-CM193-CM194-CM195-CM196-CM197-CM198-CM199-CM200-CM201&gt;CP152,CP152,CP151-CM154-CM155-CM156-CM157-CM158-CM159-CM160-CM161-CM162-CM163-CM164-CM165-CM166-CM167-CM168-CM169-CM170-CM171-CM172-CM173-CM174-CM175-CM176-CM177-CM178-CM179-CM180-CM181-CM182-CM183-CM184-CM185-CM186-CM187-CM188-CM189-CM190-CM191-CM192-CM193-CM194-CM195-CM196-CM197-CM198-CM199-CM200-CM201)</f>
        <v>#VALUE!</v>
      </c>
      <c r="CN202" s="30">
        <f t="shared" si="14"/>
        <v>0</v>
      </c>
      <c r="CO202" s="160" t="e">
        <f t="shared" si="7"/>
        <v>#VALUE!</v>
      </c>
      <c r="CP202" s="160">
        <f t="shared" si="23"/>
        <v>1</v>
      </c>
      <c r="CQ202" s="160" t="e">
        <f>IF(CP202=0,0,SUM(CO203:$CO$254))</f>
        <v>#VALUE!</v>
      </c>
      <c r="CR202" s="166"/>
      <c r="CS202" s="32">
        <f t="shared" si="35"/>
        <v>48</v>
      </c>
      <c r="CT202" s="180" t="e">
        <f>IF(CW151-CT154-CT155-CT156-CT157-CT158-CT159-CT160-CT161-CT162-CT163-CT164-CT165-CT166-CT167-CT168-CT169-CT170-CT171-CT172-CT173-CT174-CT175-CT176-CT177-CT178-CT179-CT180-CT181-CT182-CT183-CT184-CT185-CT186-CT187-CT188-CT189-CT190-CT191-CT192-CT193-CT194-CT195-CT196-CT197-CT198-CT199-CT200-CT201&gt;CW152,CW152,CW151-CT154-CT155-CT156-CT157-CT158-CT159-CT160-CT161-CT162-CT163-CT164-CT165-CT166-CT167-CT168-CT169-CT170-CT171-CT172-CT173-CT174-CT175-CT176-CT177-CT178-CT179-CT180-CT181-CT182-CT183-CT184-CT185-CT186-CT187-CT188-CT189-CT190-CT191-CT192-CT193-CT194-CT195-CT196-CT197-CT198-CT199-CT200-CT201)</f>
        <v>#VALUE!</v>
      </c>
      <c r="CU202" s="177">
        <f t="shared" si="15"/>
        <v>0</v>
      </c>
      <c r="CV202" s="179" t="e">
        <f t="shared" si="8"/>
        <v>#VALUE!</v>
      </c>
      <c r="CW202" s="179">
        <f t="shared" si="9"/>
        <v>1</v>
      </c>
      <c r="CX202" s="181" t="e">
        <f>IF(CW202=0,0,SUM(CV203:CV$254))</f>
        <v>#VALUE!</v>
      </c>
      <c r="CY202" s="177">
        <f t="shared" si="25"/>
        <v>0</v>
      </c>
      <c r="CZ202" s="179" t="e">
        <f>IF(CV202&gt;0,0,IF(DA151-CZ154-CZ155-CZ156-CZ157-CZ158-CZ159-CZ160-CZ161-CZ162-CZ163-CZ164-CZ165-CZ166-CZ167-CZ168-CZ169-CZ170-CZ171-CZ172-CZ173-CZ174-CZ175-CZ176-CZ177-CZ178-CZ179-CZ180-CZ181-CZ182-CZ183-CZ184-CZ185-CZ186-CZ187-CZ188-CZ189-CZ190-CZ191-CZ192-CZ193-CZ194-CZ195-CZ196-CZ197-CZ198-CZ199-CZ200-CZ201&gt;DA152,DA152,DA151-CZ154-CZ155-CZ156-CZ157-CZ158-CZ159-CZ160-CZ161-CZ162-CZ163-CZ164-CZ165-CZ166-CZ167-CZ168-CZ169-CZ170-CZ171-CZ172-CZ173-CZ174-CZ175-CZ176-CZ177-CZ178-CZ179-CZ180-CZ181-CZ182-CZ183-CZ184-CZ185-CZ186-CZ187-CZ188-CZ189-CZ190-CZ191-CZ192-CZ193-CZ194-CZ195-CZ196-CZ197-CZ198-CZ199-CZ200-CZ201))</f>
        <v>#VALUE!</v>
      </c>
      <c r="DA202" s="181" t="e">
        <f>IF(CZ202=0,0,SUM(CZ203:$CZ$254))</f>
        <v>#VALUE!</v>
      </c>
      <c r="DB202" s="181" t="e">
        <f t="shared" si="26"/>
        <v>#VALUE!</v>
      </c>
      <c r="DC202" s="166"/>
      <c r="DD202" s="178">
        <f t="shared" si="36"/>
        <v>48</v>
      </c>
      <c r="DE202" s="180" t="e">
        <f>IF(DH151-DE154-DE155-DE156-DE157-DE158-DE159-DE160-DE161-DE162-DE163-DE164-DE165-DE166-DE167-DE168-DE169-DE170-DE171-DE172-DE173-DE174-DE175-DE176-DE177-DE178-DE179-DE180-DE181-DE182-DE183-DE184-DE185-DE186-DE187-DE188-DE189-DE190-DE191-DE192-DE193-DE194-DE195-DE196-DE197-DE198-DE199-DE200-DE201&gt;DH152,DH152,DH151-DE154-DE155-DE156-DE157-DE158-DE159-DE160-DE161-DE162-DE163-DE164-DE165-DE166-DE167-DE168-DE169-DE170-DE171-DE172-DE173-DE174-DE175-DE176-DE177-DE178-DE179-DE180-DE181-DE182-DE183-DE184-DE185-DE186-DE187-DE188-DE189-DE190-DE191-DE192-DE193-DE194-DE195-DE196-DE197-DE198-DE199-DE200-DE201)</f>
        <v>#VALUE!</v>
      </c>
      <c r="DF202" s="177">
        <f t="shared" si="16"/>
        <v>0</v>
      </c>
      <c r="DG202" s="179" t="e">
        <f t="shared" si="10"/>
        <v>#VALUE!</v>
      </c>
      <c r="DH202" s="179">
        <f t="shared" si="11"/>
        <v>1</v>
      </c>
      <c r="DI202" s="181" t="e">
        <f>IF(DH202=0,0,SUM(DG203:DG$254))</f>
        <v>#VALUE!</v>
      </c>
      <c r="DJ202" s="177">
        <f t="shared" si="17"/>
        <v>0</v>
      </c>
      <c r="DK202" s="179" t="e">
        <f>IF(DG202&gt;0,0,IF(DL151-DK154-DK155-DK156-DK157-DK158-DK159-DK160-DK161-DK162-DK163-DK164-DK165-DK166-DK167-DK168-DK169-DK170-DK171-DK172-DK173-DK174-DK175-DK176-DK177-DK178-DK179-DK180-DK181-DK182-DK183-DK184-DK185-DK186-DK187-DK188-DK189-DK190-DK191-DK192-DK193-DK194-DK195-DK196-DK197-DK198-DK199-DK200-DK201&gt;DL152,DL152,DL151-DK154-DK155-DK156-DK157-DK158-DK159-DK160-DK161-DK162-DK163-DK164-DK165-DK166-DK167-DK168-DK169-DK170-DK171-DK172-DK173-DK174-DK175-DK176-DK177-DK178-DK179-DK180-DK181-DK182-DK183-DK184-DK185-DK186-DK187-DK188-DK189-DK190-DK191-DK192-DK193-DK194-DK195-DK196-DK197-DK198-DK199-DK200-DK201))</f>
        <v>#VALUE!</v>
      </c>
      <c r="DL202" s="181" t="e">
        <f>IF(DK202=0,0,SUM(DK203:$DK$254))</f>
        <v>#VALUE!</v>
      </c>
      <c r="DM202" s="181" t="e">
        <f t="shared" si="28"/>
        <v>#VALUE!</v>
      </c>
      <c r="DO202" s="178">
        <f t="shared" si="37"/>
        <v>48</v>
      </c>
      <c r="DP202" s="180" t="e">
        <f>IF(DS151-DP154-DP155-DP156-DP157-DP158-DP159-DP160-DP161-DP162-DP163-DP164-DP165-DP166-DP167-DP168-DP169-DP170-DP171-DP172-DP173-DP174-DP175-DP176-DP177-DP178-DP179-DP180-DP181-DP182-DP183-DP184-DP185-DP186-DP187-DP188-DP189-DP190-DP191-DP192-DP193-DP194-DP195-DP196-DP197-DP198-DP199-DP200-DP201&gt;DS152,DS152,DS151-DP154-DP155-DP156-DP157-DP158-DP159-DP160-DP161-DP162-DP163-DP164-DP165-DP166-DP167-DP168-DP169-DP170-DP171-DP172-DP173-DP174-DP175-DP176-DP177-DP178-DP179-DP180-DP181-DP182-DP183-DP184-DP185-DP186-DP187-DP188-DP189-DP190-DP191-DP192-DP193-DP194-DP195-DP196-DP197-DP198-DP199-DP200-DP201)</f>
        <v>#VALUE!</v>
      </c>
      <c r="DQ202" s="177">
        <f t="shared" si="18"/>
        <v>0</v>
      </c>
      <c r="DR202" s="179" t="e">
        <f t="shared" si="31"/>
        <v>#VALUE!</v>
      </c>
      <c r="DS202" s="179">
        <f t="shared" si="2"/>
        <v>1</v>
      </c>
      <c r="DT202" s="181" t="e">
        <f>IF(DS202=0,0,SUM(DR203:DR$254))</f>
        <v>#VALUE!</v>
      </c>
      <c r="DU202" s="177">
        <f t="shared" si="19"/>
        <v>0</v>
      </c>
      <c r="DV202" s="179" t="e">
        <f>IF(DR202&gt;0,0,IF(DW151-DV154-DV155-DV156-DV157-DV158-DV159-DV160-DV161-DV162-DV163-DV164-DV165-DV166-DV167-DV168-DV169-DV170-DV171-DV172-DV173-DV174-DV175-DV176-DV177-DV178-DV179-DV180-DV181-DV182-DV183-DV184-DV185-DV186-DV187-DV188-DV189-DV190-DV191-DV192-DV193-DV194-DV195-DV196-DV197-DV198-DV199-DV200-DV201&gt;DW152,DW152,DW151-DV154-DV155-DV156-DV157-DV158-DV159-DV160-DV161-DV162-DV163-DV164-DV165-DV166-DV167-DV168-DV169-DV170-DV171-DV172-DV173-DV174-DV175-DV176-DV177-DV178-DV179-DV180-DV181-DV182-DV183-DV184-DV185-DV186-DV187-DV188-DV189-DV190-DV191-DV192-DV193-DV194-DV195-DV196-DV197-DV198-DV199-DV200-DV201))</f>
        <v>#VALUE!</v>
      </c>
      <c r="DW202" s="181" t="e">
        <f>IF(DV202=0,0,SUM(DV203:$DV$254))</f>
        <v>#VALUE!</v>
      </c>
      <c r="DX202" s="181" t="e">
        <f t="shared" si="30"/>
        <v>#VALUE!</v>
      </c>
    </row>
    <row r="203" spans="72:128" ht="16.5" customHeight="1" x14ac:dyDescent="0.15">
      <c r="BT203" s="23">
        <v>81</v>
      </c>
      <c r="BU203" s="24">
        <v>1.2999999999999999E-2</v>
      </c>
      <c r="BV203" s="24">
        <v>1.2999999999999999E-2</v>
      </c>
      <c r="BW203" s="70"/>
      <c r="BX203" s="32">
        <f t="shared" si="32"/>
        <v>49</v>
      </c>
      <c r="BY203" s="161" t="e">
        <f>IF(CB151-BY154-BY155-BY156-BY157-BY158-BY159-BY160-BY161-BY162-BY163-BY164-BY165-BY166-BY167-BY168-BY169-BY170-BY171-BY172-BY173-BY174-BY175-BY176-BY177-BY178-BY179-BY180-BY181-BY182-BY183-BY184-BY185-BY186-BY187-BY188-BY189-BY190-BY191-BY192-BY193-BY194-BY195-BY196-BY197-BY198-BY199-BY200-BY201-BY202&gt;CB152,CB152,CB151-BY154-BY155-BY156-BY157-BY158-BY159-BY160-BY161-BY162-BY163-BY164-BY165-BY166-BY167-BY168-BY169-BY170-BY171-BY172-BY173-BY174-BY175-BY176-BY177-BY178-BY179-BY180-BY181-BY182-BY183-BY184-BY185-BY186-BY187-BY188-BY189-BY190-BY191-BY192-BY193-BY194-BY195-BY196-BY197-BY198-BY199-BY200-BY201-BY202)</f>
        <v>#VALUE!</v>
      </c>
      <c r="BZ203" s="30">
        <f t="shared" si="12"/>
        <v>0</v>
      </c>
      <c r="CA203" s="160" t="e">
        <f t="shared" si="3"/>
        <v>#VALUE!</v>
      </c>
      <c r="CB203" s="160">
        <f t="shared" si="4"/>
        <v>1</v>
      </c>
      <c r="CC203" s="160" t="e">
        <f>IF(CB203=0,0,SUM(CA204:$CA$254))</f>
        <v>#VALUE!</v>
      </c>
      <c r="CD203" s="20"/>
      <c r="CE203" s="32">
        <f t="shared" si="33"/>
        <v>49</v>
      </c>
      <c r="CF203" s="161" t="e">
        <f>IF(CI151-CF154-CF155-CF156-CF157-CF158-CF159-CF160-CF161-CF162-CF163-CF164-CF165-CF166-CF167-CF168-CF169-CF170-CF171-CF172-CF173-CF174-CF175-CF176-CF177-CF178-CF179-CF180-CF181-CF182-CF183-CF184-CF185-CF186-CF187-CF188-CF189-CF190-CF191-CF192-CF193-CF194-CF195-CF196-CF197-CF198-CF199-CF200-CF201-CF202&gt;CI152,CI152,CI151-CF154-CF155-CF156-CF157-CF158-CF159-CF160-CF161-CF162-CF163-CF164-CF165-CF166-CF167-CF168-CF169-CF170-CF171-CF172-CF173-CF174-CF175-CF176-CF177-CF178-CF179-CF180-CF181-CF182-CF183-CF184-CF185-CF186-CF187-CF188-CF189-CF190-CF191-CF192-CF193-CF194-CF195-CF196-CF197-CF198-CF199-CF200-CF201-CF202)</f>
        <v>#VALUE!</v>
      </c>
      <c r="CG203" s="30">
        <f t="shared" si="13"/>
        <v>0</v>
      </c>
      <c r="CH203" s="160" t="e">
        <f t="shared" si="5"/>
        <v>#VALUE!</v>
      </c>
      <c r="CI203" s="160">
        <f t="shared" si="6"/>
        <v>1</v>
      </c>
      <c r="CJ203" s="160" t="e">
        <f>IF(CI203=0,0,SUM(CH204:$CH$254))</f>
        <v>#VALUE!</v>
      </c>
      <c r="CK203" s="20"/>
      <c r="CL203" s="32">
        <f t="shared" si="34"/>
        <v>49</v>
      </c>
      <c r="CM203" s="161" t="e">
        <f>IF(CP151-CM154-CM155-CM156-CM157-CM158-CM159-CM160-CM161-CM162-CM163-CM164-CM165-CM166-CM167-CM168-CM169-CM170-CM171-CM172-CM173-CM174-CM175-CM176-CM177-CM178-CM179-CM180-CM181-CM182-CM183-CM184-CM185-CM186-CM187-CM188-CM189-CM190-CM191-CM192-CM193-CM194-CM195-CM196-CM197-CM198-CM199-CM200-CM201-CM202&gt;CP152,CP152,CP151-CM154-CM155-CM156-CM157-CM158-CM159-CM160-CM161-CM162-CM163-CM164-CM165-CM166-CM167-CM168-CM169-CM170-CM171-CM172-CM173-CM174-CM175-CM176-CM177-CM178-CM179-CM180-CM181-CM182-CM183-CM184-CM185-CM186-CM187-CM188-CM189-CM190-CM191-CM192-CM193-CM194-CM195-CM196-CM197-CM198-CM199-CM200-CM201-CM202)</f>
        <v>#VALUE!</v>
      </c>
      <c r="CN203" s="30">
        <f t="shared" si="14"/>
        <v>0</v>
      </c>
      <c r="CO203" s="160" t="e">
        <f t="shared" si="7"/>
        <v>#VALUE!</v>
      </c>
      <c r="CP203" s="160">
        <f t="shared" si="23"/>
        <v>1</v>
      </c>
      <c r="CQ203" s="160" t="e">
        <f>IF(CP203=0,0,SUM(CO204:$CO$254))</f>
        <v>#VALUE!</v>
      </c>
      <c r="CR203" s="166"/>
      <c r="CS203" s="32">
        <f t="shared" si="35"/>
        <v>49</v>
      </c>
      <c r="CT203" s="180" t="e">
        <f>IF(CW151-CT154-CT155-CT156-CT157-CT158-CT159-CT160-CT161-CT162-CT163-CT164-CT165-CT166-CT167-CT168-CT169-CT170-CT171-CT172-CT173-CT174-CT175-CT176-CT177-CT178-CT179-CT180-CT181-CT182-CT183-CT184-CT185-CT186-CT187-CT188-CT189-CT190-CT191-CT192-CT193-CT194-CT195-CT196-CT197-CT198-CT199-CT200-CT201-CT202&gt;CW152,CW152,CW151-CT154-CT155-CT156-CT157-CT158-CT159-CT160-CT161-CT162-CT163-CT164-CT165-CT166-CT167-CT168-CT169-CT170-CT171-CT172-CT173-CT174-CT175-CT176-CT177-CT178-CT179-CT180-CT181-CT182-CT183-CT184-CT185-CT186-CT187-CT188-CT189-CT190-CT191-CT192-CT193-CT194-CT195-CT196-CT197-CT198-CT199-CT200-CT201-CT202)</f>
        <v>#VALUE!</v>
      </c>
      <c r="CU203" s="177">
        <f t="shared" si="15"/>
        <v>0</v>
      </c>
      <c r="CV203" s="179" t="e">
        <f t="shared" si="8"/>
        <v>#VALUE!</v>
      </c>
      <c r="CW203" s="179">
        <f t="shared" si="9"/>
        <v>1</v>
      </c>
      <c r="CX203" s="181" t="e">
        <f>IF(CW203=0,0,SUM(CV204:CV$254))</f>
        <v>#VALUE!</v>
      </c>
      <c r="CY203" s="177">
        <f t="shared" si="25"/>
        <v>0</v>
      </c>
      <c r="CZ203" s="179" t="e">
        <f>IF(CV203&gt;0,0,IF(DA151-CZ154-CZ155-CZ156-CZ157-CZ158-CZ159-CZ160-CZ161-CZ162-CZ163-CZ164-CZ165-CZ166-CZ167-CZ168-CZ169-CZ170-CZ171-CZ172-CZ173-CZ174-CZ175-CZ176-CZ177-CZ178-CZ179-CZ180-CZ181-CZ182-CZ183-CZ184-CZ185-CZ186-CZ187-CZ188-CZ189-CZ190-CZ191-CZ192-CZ193-CZ194-CZ195-CZ196-CZ197-CZ198-CZ199-CZ200-CZ201-CZ202&gt;DA152,DA152,DA151-CZ154-CZ155-CZ156-CZ157-CZ158-CZ159-CZ160-CZ161-CZ162-CZ163-CZ164-CZ165-CZ166-CZ167-CZ168-CZ169-CZ170-CZ171-CZ172-CZ173-CZ174-CZ175-CZ176-CZ177-CZ178-CZ179-CZ180-CZ181-CZ182-CZ183-CZ184-CZ185-CZ186-CZ187-CZ188-CZ189-CZ190-CZ191-CZ192-CZ193-CZ194-CZ195-CZ196-CZ197-CZ198-CZ199-CZ200-CZ201-CZ202))</f>
        <v>#VALUE!</v>
      </c>
      <c r="DA203" s="181" t="e">
        <f>IF(CZ203=0,0,SUM(CZ204:$CZ$254))</f>
        <v>#VALUE!</v>
      </c>
      <c r="DB203" s="181" t="e">
        <f t="shared" si="26"/>
        <v>#VALUE!</v>
      </c>
      <c r="DC203" s="166"/>
      <c r="DD203" s="178">
        <f t="shared" si="36"/>
        <v>49</v>
      </c>
      <c r="DE203" s="180" t="e">
        <f>IF(DH151-DE154-DE155-DE156-DE157-DE158-DE159-DE160-DE161-DE162-DE163-DE164-DE165-DE166-DE167-DE168-DE169-DE170-DE171-DE172-DE173-DE174-DE175-DE176-DE177-DE178-DE179-DE180-DE181-DE182-DE183-DE184-DE185-DE186-DE187-DE188-DE189-DE190-DE191-DE192-DE193-DE194-DE195-DE196-DE197-DE198-DE199-DE200-DE201-DE202&gt;DH152,DH152,DH151-DE154-DE155-DE156-DE157-DE158-DE159-DE160-DE161-DE162-DE163-DE164-DE165-DE166-DE167-DE168-DE169-DE170-DE171-DE172-DE173-DE174-DE175-DE176-DE177-DE178-DE179-DE180-DE181-DE182-DE183-DE184-DE185-DE186-DE187-DE188-DE189-DE190-DE191-DE192-DE193-DE194-DE195-DE196-DE197-DE198-DE199-DE200-DE201-DE202)</f>
        <v>#VALUE!</v>
      </c>
      <c r="DF203" s="177">
        <f t="shared" si="16"/>
        <v>0</v>
      </c>
      <c r="DG203" s="179" t="e">
        <f t="shared" si="10"/>
        <v>#VALUE!</v>
      </c>
      <c r="DH203" s="179">
        <f t="shared" si="11"/>
        <v>1</v>
      </c>
      <c r="DI203" s="181" t="e">
        <f>IF(DH203=0,0,SUM(DG204:DG$254))</f>
        <v>#VALUE!</v>
      </c>
      <c r="DJ203" s="177">
        <f t="shared" si="17"/>
        <v>0</v>
      </c>
      <c r="DK203" s="179" t="e">
        <f>IF(DG203&gt;0,0,IF(DL151-DK154-DK155-DK156-DK157-DK158-DK159-DK160-DK161-DK162-DK163-DK164-DK165-DK166-DK167-DK168-DK169-DK170-DK171-DK172-DK173-DK174-DK175-DK176-DK177-DK178-DK179-DK180-DK181-DK182-DK183-DK184-DK185-DK186-DK187-DK188-DK189-DK190-DK191-DK192-DK193-DK194-DK195-DK196-DK197-DK198-DK199-DK200-DK201-DK202&gt;DL152,DL152,DL151-DK154-DK155-DK156-DK157-DK158-DK159-DK160-DK161-DK162-DK163-DK164-DK165-DK166-DK167-DK168-DK169-DK170-DK171-DK172-DK173-DK174-DK175-DK176-DK177-DK178-DK179-DK180-DK181-DK182-DK183-DK184-DK185-DK186-DK187-DK188-DK189-DK190-DK191-DK192-DK193-DK194-DK195-DK196-DK197-DK198-DK199-DK200-DK201-DK202))</f>
        <v>#VALUE!</v>
      </c>
      <c r="DL203" s="181" t="e">
        <f>IF(DK203=0,0,SUM(DK204:$DK$254))</f>
        <v>#VALUE!</v>
      </c>
      <c r="DM203" s="181" t="e">
        <f t="shared" si="28"/>
        <v>#VALUE!</v>
      </c>
      <c r="DO203" s="178">
        <f t="shared" si="37"/>
        <v>49</v>
      </c>
      <c r="DP203" s="180" t="e">
        <f>IF(DS151-DP154-DP155-DP156-DP157-DP158-DP159-DP160-DP161-DP162-DP163-DP164-DP165-DP166-DP167-DP168-DP169-DP170-DP171-DP172-DP173-DP174-DP175-DP176-DP177-DP178-DP179-DP180-DP181-DP182-DP183-DP184-DP185-DP186-DP187-DP188-DP189-DP190-DP191-DP192-DP193-DP194-DP195-DP196-DP197-DP198-DP199-DP200-DP201-DP202&gt;DS152,DS152,DS151-DP154-DP155-DP156-DP157-DP158-DP159-DP160-DP161-DP162-DP163-DP164-DP165-DP166-DP167-DP168-DP169-DP170-DP171-DP172-DP173-DP174-DP175-DP176-DP177-DP178-DP179-DP180-DP181-DP182-DP183-DP184-DP185-DP186-DP187-DP188-DP189-DP190-DP191-DP192-DP193-DP194-DP195-DP196-DP197-DP198-DP199-DP200-DP201-DP202)</f>
        <v>#VALUE!</v>
      </c>
      <c r="DQ203" s="177">
        <f t="shared" si="18"/>
        <v>0</v>
      </c>
      <c r="DR203" s="179" t="e">
        <f t="shared" si="31"/>
        <v>#VALUE!</v>
      </c>
      <c r="DS203" s="179">
        <f t="shared" si="2"/>
        <v>1</v>
      </c>
      <c r="DT203" s="181" t="e">
        <f>IF(DS203=0,0,SUM(DR204:DR$254))</f>
        <v>#VALUE!</v>
      </c>
      <c r="DU203" s="177">
        <f t="shared" si="19"/>
        <v>0</v>
      </c>
      <c r="DV203" s="179" t="e">
        <f>IF(DR203&gt;0,0,IF(DW151-DV154-DV155-DV156-DV157-DV158-DV159-DV160-DV161-DV162-DV163-DV164-DV165-DV166-DV167-DV168-DV169-DV170-DV171-DV172-DV173-DV174-DV175-DV176-DV177-DV178-DV179-DV180-DV181-DV182-DV183-DV184-DV185-DV186-DV187-DV188-DV189-DV190-DV191-DV192-DV193-DV194-DV195-DV196-DV197-DV198-DV199-DV200-DV201-DV202&gt;DW152,DW152,DW151-DV154-DV155-DV156-DV157-DV158-DV159-DV160-DV161-DV162-DV163-DV164-DV165-DV166-DV167-DV168-DV169-DV170-DV171-DV172-DV173-DV174-DV175-DV176-DV177-DV178-DV179-DV180-DV181-DV182-DV183-DV184-DV185-DV186-DV187-DV188-DV189-DV190-DV191-DV192-DV193-DV194-DV195-DV196-DV197-DV198-DV199-DV200-DV201-DV202))</f>
        <v>#VALUE!</v>
      </c>
      <c r="DW203" s="181" t="e">
        <f>IF(DV203=0,0,SUM(DV204:$DV$254))</f>
        <v>#VALUE!</v>
      </c>
      <c r="DX203" s="181" t="e">
        <f t="shared" si="30"/>
        <v>#VALUE!</v>
      </c>
    </row>
    <row r="204" spans="72:128" ht="16.5" customHeight="1" x14ac:dyDescent="0.15">
      <c r="BT204" s="23">
        <v>82</v>
      </c>
      <c r="BU204" s="24">
        <v>1.2999999999999999E-2</v>
      </c>
      <c r="BV204" s="24">
        <v>1.2999999999999999E-2</v>
      </c>
      <c r="BW204" s="70"/>
      <c r="BX204" s="32">
        <f t="shared" si="32"/>
        <v>50</v>
      </c>
      <c r="BY204" s="161" t="e">
        <f>IF(CB151-BY154-BY155-BY156-BY157-BY158-BY159-BY160-BY161-BY162-BY163-BY164-BY165-BY166-BY167-BY168-BY169-BY170-BY171-BY172-BY173-BY174-BY175-BY176-BY177-BY178-BY179-BY180-BY181-BY182-BY183-BY184-BY185-BY186-BY187-BY188-BY189-BY190-BY191-BY192-BY193-BY194-BY195-BY196-BY197-BY198-BY199-BY200-BY201-BY202-BY203&gt;CB152,CB152,CB151-BY154-BY155-BY156-BY157-BY158-BY159-BY160-BY161-BY162-BY163-BY164-BY165-BY166-BY167-BY168-BY169-BY170-BY171-BY172-BY173-BY174-BY175-BY176-BY177-BY178-BY179-BY180-BY181-BY182-BY183-BY184-BY185-BY186-BY187-BY188-BY189-BY190-BY191-BY192-BY193-BY194-BY195-BY196-BY197-BY198-BY199-BY200-BY201-BY202-BY203)</f>
        <v>#VALUE!</v>
      </c>
      <c r="BZ204" s="30">
        <f t="shared" si="12"/>
        <v>0</v>
      </c>
      <c r="CA204" s="160" t="e">
        <f t="shared" si="3"/>
        <v>#VALUE!</v>
      </c>
      <c r="CB204" s="160">
        <f t="shared" si="4"/>
        <v>1</v>
      </c>
      <c r="CC204" s="160" t="e">
        <f>IF(CB204=0,0,SUM(CA205:$CA$254))</f>
        <v>#VALUE!</v>
      </c>
      <c r="CD204" s="20"/>
      <c r="CE204" s="32">
        <f t="shared" si="33"/>
        <v>50</v>
      </c>
      <c r="CF204" s="161" t="e">
        <f>IF(CI151-CF154-CF155-CF156-CF157-CF158-CF159-CF160-CF161-CF162-CF163-CF164-CF165-CF166-CF167-CF168-CF169-CF170-CF171-CF172-CF173-CF174-CF175-CF176-CF177-CF178-CF179-CF180-CF181-CF182-CF183-CF184-CF185-CF186-CF187-CF188-CF189-CF190-CF191-CF192-CF193-CF194-CF195-CF196-CF197-CF198-CF199-CF200-CF201-CF202-CF203&gt;CI152,CI152,CI151-CF154-CF155-CF156-CF157-CF158-CF159-CF160-CF161-CF162-CF163-CF164-CF165-CF166-CF167-CF168-CF169-CF170-CF171-CF172-CF173-CF174-CF175-CF176-CF177-CF178-CF179-CF180-CF181-CF182-CF183-CF184-CF185-CF186-CF187-CF188-CF189-CF190-CF191-CF192-CF193-CF194-CF195-CF196-CF197-CF198-CF199-CF200-CF201-CF202-CF203)</f>
        <v>#VALUE!</v>
      </c>
      <c r="CG204" s="30">
        <f t="shared" si="13"/>
        <v>0</v>
      </c>
      <c r="CH204" s="160" t="e">
        <f t="shared" si="5"/>
        <v>#VALUE!</v>
      </c>
      <c r="CI204" s="160">
        <f t="shared" si="6"/>
        <v>1</v>
      </c>
      <c r="CJ204" s="160" t="e">
        <f>IF(CI204=0,0,SUM(CH205:$CH$254))</f>
        <v>#VALUE!</v>
      </c>
      <c r="CK204" s="20"/>
      <c r="CL204" s="32">
        <f t="shared" si="34"/>
        <v>50</v>
      </c>
      <c r="CM204" s="161" t="e">
        <f>IF(CP151-CM154-CM155-CM156-CM157-CM158-CM159-CM160-CM161-CM162-CM163-CM164-CM165-CM166-CM167-CM168-CM169-CM170-CM171-CM172-CM173-CM174-CM175-CM176-CM177-CM178-CM179-CM180-CM181-CM182-CM183-CM184-CM185-CM186-CM187-CM188-CM189-CM190-CM191-CM192-CM193-CM194-CM195-CM196-CM197-CM198-CM199-CM200-CM201-CM202-CM203&gt;CP152,CP152,CP151-CM154-CM155-CM156-CM157-CM158-CM159-CM160-CM161-CM162-CM163-CM164-CM165-CM166-CM167-CM168-CM169-CM170-CM171-CM172-CM173-CM174-CM175-CM176-CM177-CM178-CM179-CM180-CM181-CM182-CM183-CM184-CM185-CM186-CM187-CM188-CM189-CM190-CM191-CM192-CM193-CM194-CM195-CM196-CM197-CM198-CM199-CM200-CM201-CM202-CM203)</f>
        <v>#VALUE!</v>
      </c>
      <c r="CN204" s="30">
        <f t="shared" si="14"/>
        <v>0</v>
      </c>
      <c r="CO204" s="160" t="e">
        <f t="shared" si="7"/>
        <v>#VALUE!</v>
      </c>
      <c r="CP204" s="160">
        <f t="shared" si="23"/>
        <v>1</v>
      </c>
      <c r="CQ204" s="160" t="e">
        <f>IF(CP204=0,0,SUM(CO205:$CO$254))</f>
        <v>#VALUE!</v>
      </c>
      <c r="CR204" s="166"/>
      <c r="CS204" s="32">
        <f t="shared" si="35"/>
        <v>50</v>
      </c>
      <c r="CT204" s="180" t="e">
        <f>IF(CW151-CT154-CT155-CT156-CT157-CT158-CT159-CT160-CT161-CT162-CT163-CT164-CT165-CT166-CT167-CT168-CT169-CT170-CT171-CT172-CT173-CT174-CT175-CT176-CT177-CT178-CT179-CT180-CT181-CT182-CT183-CT184-CT185-CT186-CT187-CT188-CT189-CT190-CT191-CT192-CT193-CT194-CT195-CT196-CT197-CT198-CT199-CT200-CT201-CT202-CT203&gt;CW152,CW152,CW151-CT154-CT155-CT156-CT157-CT158-CT159-CT160-CT161-CT162-CT163-CT164-CT165-CT166-CT167-CT168-CT169-CT170-CT171-CT172-CT173-CT174-CT175-CT176-CT177-CT178-CT179-CT180-CT181-CT182-CT183-CT184-CT185-CT186-CT187-CT188-CT189-CT190-CT191-CT192-CT193-CT194-CT195-CT196-CT197-CT198-CT199-CT200-CT201-CT202-CT203)</f>
        <v>#VALUE!</v>
      </c>
      <c r="CU204" s="177">
        <f t="shared" si="15"/>
        <v>0</v>
      </c>
      <c r="CV204" s="179" t="e">
        <f t="shared" si="8"/>
        <v>#VALUE!</v>
      </c>
      <c r="CW204" s="179">
        <f t="shared" si="9"/>
        <v>1</v>
      </c>
      <c r="CX204" s="181" t="e">
        <f>IF(CW204=0,0,SUM(CV205:CV$254))</f>
        <v>#VALUE!</v>
      </c>
      <c r="CY204" s="177">
        <f t="shared" si="25"/>
        <v>0</v>
      </c>
      <c r="CZ204" s="179" t="e">
        <f>IF(CV204&gt;0,0,IF(DA151-CZ154-CZ155-CZ156-CZ157-CZ158-CZ159-CZ160-CZ161-CZ162-CZ163-CZ164-CZ165-CZ166-CZ167-CZ168-CZ169-CZ170-CZ171-CZ172-CZ173-CZ174-CZ175-CZ176-CZ177-CZ178-CZ179-CZ180-CZ181-CZ182-CZ183-CZ184-CZ185-CZ186-CZ187-CZ188-CZ189-CZ190-CZ191-CZ192-CZ193-CZ194-CZ195-CZ196-CZ197-CZ198-CZ199-CZ200-CZ201-CZ202-CZ203&gt;DA152,DA152,DA151-CZ154-CZ155-CZ156-CZ157-CZ158-CZ159-CZ160-CZ161-CZ162-CZ163-CZ164-CZ165-CZ166-CZ167-CZ168-CZ169-CZ170-CZ171-CZ172-CZ173-CZ174-CZ175-CZ176-CZ177-CZ178-CZ179-CZ180-CZ181-CZ182-CZ183-CZ184-CZ185-CZ186-CZ187-CZ188-CZ189-CZ190-CZ191-CZ192-CZ193-CZ194-CZ195-CZ196-CZ197-CZ198-CZ199-CZ200-CZ201-CZ202-CZ203))</f>
        <v>#VALUE!</v>
      </c>
      <c r="DA204" s="181" t="e">
        <f>IF(CZ204=0,0,SUM(CZ205:$CZ$254))</f>
        <v>#VALUE!</v>
      </c>
      <c r="DB204" s="181" t="e">
        <f t="shared" si="26"/>
        <v>#VALUE!</v>
      </c>
      <c r="DC204" s="166"/>
      <c r="DD204" s="178">
        <f t="shared" si="36"/>
        <v>50</v>
      </c>
      <c r="DE204" s="180" t="e">
        <f>IF(DH151-DE154-DE155-DE156-DE157-DE158-DE159-DE160-DE161-DE162-DE163-DE164-DE165-DE166-DE167-DE168-DE169-DE170-DE171-DE172-DE173-DE174-DE175-DE176-DE177-DE178-DE179-DE180-DE181-DE182-DE183-DE184-DE185-DE186-DE187-DE188-DE189-DE190-DE191-DE192-DE193-DE194-DE195-DE196-DE197-DE198-DE199-DE200-DE201-DE202-DE203&gt;DH152,DH152,DH151-DE154-DE155-DE156-DE157-DE158-DE159-DE160-DE161-DE162-DE163-DE164-DE165-DE166-DE167-DE168-DE169-DE170-DE171-DE172-DE173-DE174-DE175-DE176-DE177-DE178-DE179-DE180-DE181-DE182-DE183-DE184-DE185-DE186-DE187-DE188-DE189-DE190-DE191-DE192-DE193-DE194-DE195-DE196-DE197-DE198-DE199-DE200-DE201-DE202-DE203)</f>
        <v>#VALUE!</v>
      </c>
      <c r="DF204" s="177">
        <f t="shared" si="16"/>
        <v>0</v>
      </c>
      <c r="DG204" s="179" t="e">
        <f t="shared" si="10"/>
        <v>#VALUE!</v>
      </c>
      <c r="DH204" s="179">
        <f t="shared" si="11"/>
        <v>1</v>
      </c>
      <c r="DI204" s="181" t="e">
        <f>IF(DH204=0,0,SUM(DG205:DG$254))</f>
        <v>#VALUE!</v>
      </c>
      <c r="DJ204" s="177">
        <f t="shared" si="17"/>
        <v>0</v>
      </c>
      <c r="DK204" s="179" t="e">
        <f>IF(DG204&gt;0,0,IF(DL151-DK154-DK155-DK156-DK157-DK158-DK159-DK160-DK161-DK162-DK163-DK164-DK165-DK166-DK167-DK168-DK169-DK170-DK171-DK172-DK173-DK174-DK175-DK176-DK177-DK178-DK179-DK180-DK181-DK182-DK183-DK184-DK185-DK186-DK187-DK188-DK189-DK190-DK191-DK192-DK193-DK194-DK195-DK196-DK197-DK198-DK199-DK200-DK201-DK202-DK203&gt;DL152,DL152,DL151-DK154-DK155-DK156-DK157-DK158-DK159-DK160-DK161-DK162-DK163-DK164-DK165-DK166-DK167-DK168-DK169-DK170-DK171-DK172-DK173-DK174-DK175-DK176-DK177-DK178-DK179-DK180-DK181-DK182-DK183-DK184-DK185-DK186-DK187-DK188-DK189-DK190-DK191-DK192-DK193-DK194-DK195-DK196-DK197-DK198-DK199-DK200-DK201-DK202-DK203))</f>
        <v>#VALUE!</v>
      </c>
      <c r="DL204" s="181" t="e">
        <f>IF(DK204=0,0,SUM(DK205:$DK$254))</f>
        <v>#VALUE!</v>
      </c>
      <c r="DM204" s="181" t="e">
        <f t="shared" si="28"/>
        <v>#VALUE!</v>
      </c>
      <c r="DO204" s="178">
        <f t="shared" si="37"/>
        <v>50</v>
      </c>
      <c r="DP204" s="180" t="e">
        <f>IF(DS151-DP154-DP155-DP156-DP157-DP158-DP159-DP160-DP161-DP162-DP163-DP164-DP165-DP166-DP167-DP168-DP169-DP170-DP171-DP172-DP173-DP174-DP175-DP176-DP177-DP178-DP179-DP180-DP181-DP182-DP183-DP184-DP185-DP186-DP187-DP188-DP189-DP190-DP191-DP192-DP193-DP194-DP195-DP196-DP197-DP198-DP199-DP200-DP201-DP202-DP203&gt;DS152,DS152,DS151-DP154-DP155-DP156-DP157-DP158-DP159-DP160-DP161-DP162-DP163-DP164-DP165-DP166-DP167-DP168-DP169-DP170-DP171-DP172-DP173-DP174-DP175-DP176-DP177-DP178-DP179-DP180-DP181-DP182-DP183-DP184-DP185-DP186-DP187-DP188-DP189-DP190-DP191-DP192-DP193-DP194-DP195-DP196-DP197-DP198-DP199-DP200-DP201-DP202-DP203)</f>
        <v>#VALUE!</v>
      </c>
      <c r="DQ204" s="177">
        <f t="shared" si="18"/>
        <v>0</v>
      </c>
      <c r="DR204" s="179" t="e">
        <f t="shared" si="31"/>
        <v>#VALUE!</v>
      </c>
      <c r="DS204" s="179">
        <f t="shared" si="2"/>
        <v>1</v>
      </c>
      <c r="DT204" s="181" t="e">
        <f>IF(DS204=0,0,SUM(DR205:DR$254))</f>
        <v>#VALUE!</v>
      </c>
      <c r="DU204" s="177">
        <f t="shared" si="19"/>
        <v>0</v>
      </c>
      <c r="DV204" s="179" t="e">
        <f>IF(DR204&gt;0,0,IF(DW151-DV154-DV155-DV156-DV157-DV158-DV159-DV160-DV161-DV162-DV163-DV164-DV165-DV166-DV167-DV168-DV169-DV170-DV171-DV172-DV173-DV174-DV175-DV176-DV177-DV178-DV179-DV180-DV181-DV182-DV183-DV184-DV185-DV186-DV187-DV188-DV189-DV190-DV191-DV192-DV193-DV194-DV195-DV196-DV197-DV198-DV199-DV200-DV201-DV202-DV203&gt;DW152,DW152,DW151-DV154-DV155-DV156-DV157-DV158-DV159-DV160-DV161-DV162-DV163-DV164-DV165-DV166-DV167-DV168-DV169-DV170-DV171-DV172-DV173-DV174-DV175-DV176-DV177-DV178-DV179-DV180-DV181-DV182-DV183-DV184-DV185-DV186-DV187-DV188-DV189-DV190-DV191-DV192-DV193-DV194-DV195-DV196-DV197-DV198-DV199-DV200-DV201-DV202-DV203))</f>
        <v>#VALUE!</v>
      </c>
      <c r="DW204" s="181" t="e">
        <f>IF(DV204=0,0,SUM(DV205:$DV$254))</f>
        <v>#VALUE!</v>
      </c>
      <c r="DX204" s="181" t="e">
        <f t="shared" si="30"/>
        <v>#VALUE!</v>
      </c>
    </row>
    <row r="205" spans="72:128" ht="16.5" customHeight="1" x14ac:dyDescent="0.15">
      <c r="BT205" s="23">
        <v>83</v>
      </c>
      <c r="BU205" s="24">
        <v>1.2999999999999999E-2</v>
      </c>
      <c r="BV205" s="24">
        <v>1.2E-2</v>
      </c>
      <c r="BW205" s="70"/>
      <c r="BX205" s="32">
        <f t="shared" si="32"/>
        <v>51</v>
      </c>
      <c r="BY205" s="161" t="e">
        <f>IF(CB151-BY154-BY155-BY156-BY157-BY158-BY159-BY160-BY161-BY162-BY163-BY164-BY165-BY166-BY167-BY168-BY169-BY170-BY171-BY172-BY173-BY174-BY175-BY176-BY177-BY178-BY179-BY180-BY181-BY182-BY183-BY184-BY185-BY186-BY187-BY188-BY189-BY190-BY191-BY192-BY193-BY194-BY195-BY196-BY197-BY198-BY199-BY200-BY201-BY202-BY203-BY204&gt;CB152,CB152,CB151-BY154-BY155-BY156-BY157-BY158-BY159-BY160-BY161-BY162-BY163-BY164-BY165-BY166-BY167-BY168-BY169-BY170-BY171-BY172-BY173-BY174-BY175-BY176-BY177-BY178-BY179-BY180-BY181-BY182-BY183-BY184-BY185-BY186-BY187-BY188-BY189-BY190-BY191-BY192-BY193-BY194-BY195-BY196-BY197-BY198-BY199-BY200-BY201-BY202-BY203-BY204)</f>
        <v>#VALUE!</v>
      </c>
      <c r="BZ205" s="30">
        <f t="shared" si="12"/>
        <v>0</v>
      </c>
      <c r="CA205" s="160" t="e">
        <f t="shared" si="3"/>
        <v>#VALUE!</v>
      </c>
      <c r="CB205" s="160">
        <f t="shared" si="4"/>
        <v>1</v>
      </c>
      <c r="CC205" s="160" t="e">
        <f>IF(CB205=0,0,SUM(CA206:$CA$254))</f>
        <v>#VALUE!</v>
      </c>
      <c r="CD205" s="20"/>
      <c r="CE205" s="32">
        <f t="shared" si="33"/>
        <v>51</v>
      </c>
      <c r="CF205" s="161" t="e">
        <f>IF(CI151-CF154-CF155-CF156-CF157-CF158-CF159-CF160-CF161-CF162-CF163-CF164-CF165-CF166-CF167-CF168-CF169-CF170-CF171-CF172-CF173-CF174-CF175-CF176-CF177-CF178-CF179-CF180-CF181-CF182-CF183-CF184-CF185-CF186-CF187-CF188-CF189-CF190-CF191-CF192-CF193-CF194-CF195-CF196-CF197-CF198-CF199-CF200-CF201-CF202-CF203-CF204&gt;CI152,CI152,CI151-CF154-CF155-CF156-CF157-CF158-CF159-CF160-CF161-CF162-CF163-CF164-CF165-CF166-CF167-CF168-CF169-CF170-CF171-CF172-CF173-CF174-CF175-CF176-CF177-CF178-CF179-CF180-CF181-CF182-CF183-CF184-CF185-CF186-CF187-CF188-CF189-CF190-CF191-CF192-CF193-CF194-CF195-CF196-CF197-CF198-CF199-CF200-CF201-CF202-CF203-CF204)</f>
        <v>#VALUE!</v>
      </c>
      <c r="CG205" s="30">
        <f t="shared" si="13"/>
        <v>0</v>
      </c>
      <c r="CH205" s="160" t="e">
        <f t="shared" si="5"/>
        <v>#VALUE!</v>
      </c>
      <c r="CI205" s="160">
        <f t="shared" si="6"/>
        <v>1</v>
      </c>
      <c r="CJ205" s="160" t="e">
        <f>IF(CI205=0,0,SUM(CH206:$CH$254))</f>
        <v>#VALUE!</v>
      </c>
      <c r="CK205" s="20"/>
      <c r="CL205" s="32">
        <f t="shared" si="34"/>
        <v>51</v>
      </c>
      <c r="CM205" s="161" t="e">
        <f>IF(CP151-CM154-CM155-CM156-CM157-CM158-CM159-CM160-CM161-CM162-CM163-CM164-CM165-CM166-CM167-CM168-CM169-CM170-CM171-CM172-CM173-CM174-CM175-CM176-CM177-CM178-CM179-CM180-CM181-CM182-CM183-CM184-CM185-CM186-CM187-CM188-CM189-CM190-CM191-CM192-CM193-CM194-CM195-CM196-CM197-CM198-CM199-CM200-CM201-CM202-CM203-CM204&gt;CP152,CP152,CP151-CM154-CM155-CM156-CM157-CM158-CM159-CM160-CM161-CM162-CM163-CM164-CM165-CM166-CM167-CM168-CM169-CM170-CM171-CM172-CM173-CM174-CM175-CM176-CM177-CM178-CM179-CM180-CM181-CM182-CM183-CM184-CM185-CM186-CM187-CM188-CM189-CM190-CM191-CM192-CM193-CM194-CM195-CM196-CM197-CM198-CM199-CM200-CM201-CM202-CM203-CM204)</f>
        <v>#VALUE!</v>
      </c>
      <c r="CN205" s="30">
        <f t="shared" si="14"/>
        <v>0</v>
      </c>
      <c r="CO205" s="160" t="e">
        <f t="shared" si="7"/>
        <v>#VALUE!</v>
      </c>
      <c r="CP205" s="160">
        <f t="shared" si="23"/>
        <v>1</v>
      </c>
      <c r="CQ205" s="160" t="e">
        <f>IF(CP205=0,0,SUM(CO206:$CO$254))</f>
        <v>#VALUE!</v>
      </c>
      <c r="CR205" s="166"/>
      <c r="CS205" s="32">
        <f t="shared" si="35"/>
        <v>51</v>
      </c>
      <c r="CT205" s="180" t="e">
        <f>IF(CW151-CT154-CT155-CT156-CT157-CT158-CT159-CT160-CT161-CT162-CT163-CT164-CT165-CT166-CT167-CT168-CT169-CT170-CT171-CT172-CT173-CT174-CT175-CT176-CT177-CT178-CT179-CT180-CT181-CT182-CT183-CT184-CT185-CT186-CT187-CT188-CT189-CT190-CT191-CT192-CT193-CT194-CT195-CT196-CT197-CT198-CT199-CT200-CT201-CT202-CT203-CT204&gt;CW152,CW152,CW151-CT154-CT155-CT156-CT157-CT158-CT159-CT160-CT161-CT162-CT163-CT164-CT165-CT166-CT167-CT168-CT169-CT170-CT171-CT172-CT173-CT174-CT175-CT176-CT177-CT178-CT179-CT180-CT181-CT182-CT183-CT184-CT185-CT186-CT187-CT188-CT189-CT190-CT191-CT192-CT193-CT194-CT195-CT196-CT197-CT198-CT199-CT200-CT201-CT202-CT203-CT204)</f>
        <v>#VALUE!</v>
      </c>
      <c r="CU205" s="177">
        <f t="shared" si="15"/>
        <v>0</v>
      </c>
      <c r="CV205" s="179" t="e">
        <f t="shared" si="8"/>
        <v>#VALUE!</v>
      </c>
      <c r="CW205" s="179">
        <f t="shared" si="9"/>
        <v>1</v>
      </c>
      <c r="CX205" s="181" t="e">
        <f>IF(CW205=0,0,SUM(CV206:CV$254))</f>
        <v>#VALUE!</v>
      </c>
      <c r="CY205" s="177">
        <f t="shared" si="25"/>
        <v>0</v>
      </c>
      <c r="CZ205" s="179" t="e">
        <f>IF(CV205&gt;0,0,IF(DA151-CZ154-CZ155-CZ156-CZ157-CZ158-CZ159-CZ160-CZ161-CZ162-CZ163-CZ164-CZ165-CZ166-CZ167-CZ168-CZ169-CZ170-CZ171-CZ172-CZ173-CZ174-CZ175-CZ176-CZ177-CZ178-CZ179-CZ180-CZ181-CZ182-CZ183-CZ184-CZ185-CZ186-CZ187-CZ188-CZ189-CZ190-CZ191-CZ192-CZ193-CZ194-CZ195-CZ196-CZ197-CZ198-CZ199-CZ200-CZ201-CZ202-CZ203-CZ204&gt;DA152,DA152,DA151-CZ154-CZ155-CZ156-CZ157-CZ158-CZ159-CZ160-CZ161-CZ162-CZ163-CZ164-CZ165-CZ166-CZ167-CZ168-CZ169-CZ170-CZ171-CZ172-CZ173-CZ174-CZ175-CZ176-CZ177-CZ178-CZ179-CZ180-CZ181-CZ182-CZ183-CZ184-CZ185-CZ186-CZ187-CZ188-CZ189-CZ190-CZ191-CZ192-CZ193-CZ194-CZ195-CZ196-CZ197-CZ198-CZ199-CZ200-CZ201-CZ202-CZ203-CZ204))</f>
        <v>#VALUE!</v>
      </c>
      <c r="DA205" s="181" t="e">
        <f>IF(CZ205=0,0,SUM(CZ206:$CZ$254))</f>
        <v>#VALUE!</v>
      </c>
      <c r="DB205" s="181" t="e">
        <f t="shared" si="26"/>
        <v>#VALUE!</v>
      </c>
      <c r="DC205" s="166"/>
      <c r="DD205" s="178">
        <f t="shared" si="36"/>
        <v>51</v>
      </c>
      <c r="DE205" s="180" t="e">
        <f>IF(DH151-DE154-DE155-DE156-DE157-DE158-DE159-DE160-DE161-DE162-DE163-DE164-DE165-DE166-DE167-DE168-DE169-DE170-DE171-DE172-DE173-DE174-DE175-DE176-DE177-DE178-DE179-DE180-DE181-DE182-DE183-DE184-DE185-DE186-DE187-DE188-DE189-DE190-DE191-DE192-DE193-DE194-DE195-DE196-DE197-DE198-DE199-DE200-DE201-DE202-DE203-DE204&gt;DH152,DH152,DH151-DE154-DE155-DE156-DE157-DE158-DE159-DE160-DE161-DE162-DE163-DE164-DE165-DE166-DE167-DE168-DE169-DE170-DE171-DE172-DE173-DE174-DE175-DE176-DE177-DE178-DE179-DE180-DE181-DE182-DE183-DE184-DE185-DE186-DE187-DE188-DE189-DE190-DE191-DE192-DE193-DE194-DE195-DE196-DE197-DE198-DE199-DE200-DE201-DE202-DE203-DE204)</f>
        <v>#VALUE!</v>
      </c>
      <c r="DF205" s="177">
        <f t="shared" si="16"/>
        <v>0</v>
      </c>
      <c r="DG205" s="179" t="e">
        <f t="shared" si="10"/>
        <v>#VALUE!</v>
      </c>
      <c r="DH205" s="179">
        <f t="shared" si="11"/>
        <v>1</v>
      </c>
      <c r="DI205" s="181" t="e">
        <f>IF(DH205=0,0,SUM(DG206:DG$254))</f>
        <v>#VALUE!</v>
      </c>
      <c r="DJ205" s="177">
        <f t="shared" si="17"/>
        <v>0</v>
      </c>
      <c r="DK205" s="179" t="e">
        <f>IF(DG205&gt;0,0,IF(DL151-DK154-DK155-DK156-DK157-DK158-DK159-DK160-DK161-DK162-DK163-DK164-DK165-DK166-DK167-DK168-DK169-DK170-DK171-DK172-DK173-DK174-DK175-DK176-DK177-DK178-DK179-DK180-DK181-DK182-DK183-DK184-DK185-DK186-DK187-DK188-DK189-DK190-DK191-DK192-DK193-DK194-DK195-DK196-DK197-DK198-DK199-DK200-DK201-DK202-DK203-DK204&gt;DL152,DL152,DL151-DK154-DK155-DK156-DK157-DK158-DK159-DK160-DK161-DK162-DK163-DK164-DK165-DK166-DK167-DK168-DK169-DK170-DK171-DK172-DK173-DK174-DK175-DK176-DK177-DK178-DK179-DK180-DK181-DK182-DK183-DK184-DK185-DK186-DK187-DK188-DK189-DK190-DK191-DK192-DK193-DK194-DK195-DK196-DK197-DK198-DK199-DK200-DK201-DK202-DK203-DK204))</f>
        <v>#VALUE!</v>
      </c>
      <c r="DL205" s="181" t="e">
        <f>IF(DK205=0,0,SUM(DK206:$DK$254))</f>
        <v>#VALUE!</v>
      </c>
      <c r="DM205" s="181" t="e">
        <f t="shared" si="28"/>
        <v>#VALUE!</v>
      </c>
      <c r="DO205" s="178">
        <f t="shared" si="37"/>
        <v>51</v>
      </c>
      <c r="DP205" s="180" t="e">
        <f>IF(DS151-DP154-DP155-DP156-DP157-DP158-DP159-DP160-DP161-DP162-DP163-DP164-DP165-DP166-DP167-DP168-DP169-DP170-DP171-DP172-DP173-DP174-DP175-DP176-DP177-DP178-DP179-DP180-DP181-DP182-DP183-DP184-DP185-DP186-DP187-DP188-DP189-DP190-DP191-DP192-DP193-DP194-DP195-DP196-DP197-DP198-DP199-DP200-DP201-DP202-DP203-DP204&gt;DS152,DS152,DS151-DP154-DP155-DP156-DP157-DP158-DP159-DP160-DP161-DP162-DP163-DP164-DP165-DP166-DP167-DP168-DP169-DP170-DP171-DP172-DP173-DP174-DP175-DP176-DP177-DP178-DP179-DP180-DP181-DP182-DP183-DP184-DP185-DP186-DP187-DP188-DP189-DP190-DP191-DP192-DP193-DP194-DP195-DP196-DP197-DP198-DP199-DP200-DP201-DP202-DP203-DP204)</f>
        <v>#VALUE!</v>
      </c>
      <c r="DQ205" s="177">
        <f t="shared" si="18"/>
        <v>0</v>
      </c>
      <c r="DR205" s="179" t="e">
        <f t="shared" si="31"/>
        <v>#VALUE!</v>
      </c>
      <c r="DS205" s="179">
        <f t="shared" si="2"/>
        <v>1</v>
      </c>
      <c r="DT205" s="181" t="e">
        <f>IF(DS205=0,0,SUM(DR206:DR$254))</f>
        <v>#VALUE!</v>
      </c>
      <c r="DU205" s="177">
        <f t="shared" si="19"/>
        <v>0</v>
      </c>
      <c r="DV205" s="179" t="e">
        <f>IF(DR205&gt;0,0,IF(DW151-DV154-DV155-DV156-DV157-DV158-DV159-DV160-DV161-DV162-DV163-DV164-DV165-DV166-DV167-DV168-DV169-DV170-DV171-DV172-DV173-DV174-DV175-DV176-DV177-DV178-DV179-DV180-DV181-DV182-DV183-DV184-DV185-DV186-DV187-DV188-DV189-DV190-DV191-DV192-DV193-DV194-DV195-DV196-DV197-DV198-DV199-DV200-DV201-DV202-DV203-DV204&gt;DW152,DW152,DW151-DV154-DV155-DV156-DV157-DV158-DV159-DV160-DV161-DV162-DV163-DV164-DV165-DV166-DV167-DV168-DV169-DV170-DV171-DV172-DV173-DV174-DV175-DV176-DV177-DV178-DV179-DV180-DV181-DV182-DV183-DV184-DV185-DV186-DV187-DV188-DV189-DV190-DV191-DV192-DV193-DV194-DV195-DV196-DV197-DV198-DV199-DV200-DV201-DV202-DV203-DV204))</f>
        <v>#VALUE!</v>
      </c>
      <c r="DW205" s="181" t="e">
        <f>IF(DV205=0,0,SUM(DV206:$DV$254))</f>
        <v>#VALUE!</v>
      </c>
      <c r="DX205" s="181" t="e">
        <f t="shared" si="30"/>
        <v>#VALUE!</v>
      </c>
    </row>
    <row r="206" spans="72:128" ht="16.5" customHeight="1" x14ac:dyDescent="0.15">
      <c r="BT206" s="23">
        <v>84</v>
      </c>
      <c r="BU206" s="24">
        <v>1.2E-2</v>
      </c>
      <c r="BV206" s="24">
        <v>1.2E-2</v>
      </c>
      <c r="BW206" s="70"/>
      <c r="BX206" s="32">
        <f t="shared" si="32"/>
        <v>52</v>
      </c>
      <c r="BY206" s="161" t="e">
        <f>IF(CB151-BY154-BY155-BY156-BY157-BY158-BY159-BY160-BY161-BY162-BY163-BY164-BY165-BY166-BY167-BY168-BY169-BY170-BY171-BY172-BY173-BY174-BY175-BY176-BY177-BY178-BY179-BY180-BY181-BY182-BY183-BY184-BY185-BY186-BY187-BY188-BY189-BY190-BY191-BY192-BY193-BY194-BY195-BY196-BY197-BY198-BY199-BY200-BY201-BY202-BY203-BY204-BY205&gt;CB152,CB152,CB151-BY154-BY155-BY156-BY157-BY158-BY159-BY160-BY161-BY162-BY163-BY164-BY165-BY166-BY167-BY168-BY169-BY170-BY171-BY172-BY173-BY174-BY175-BY176-BY177-BY178-BY179-BY180-BY181-BY182-BY183-BY184-BY185-BY186-BY187-BY188-BY189-BY190-BY191-BY192-BY193-BY194-BY195-BY196-BY197-BY198-BY199-BY200-BY201-BY202-BY203-BY204-BY205)</f>
        <v>#VALUE!</v>
      </c>
      <c r="BZ206" s="30">
        <f t="shared" si="12"/>
        <v>0</v>
      </c>
      <c r="CA206" s="160" t="e">
        <f t="shared" si="3"/>
        <v>#VALUE!</v>
      </c>
      <c r="CB206" s="160">
        <f t="shared" si="4"/>
        <v>1</v>
      </c>
      <c r="CC206" s="160" t="e">
        <f>IF(CB206=0,0,SUM(CA207:$CA$254))</f>
        <v>#VALUE!</v>
      </c>
      <c r="CD206" s="20"/>
      <c r="CE206" s="32">
        <f t="shared" si="33"/>
        <v>52</v>
      </c>
      <c r="CF206" s="161" t="e">
        <f>IF(CI151-CF154-CF155-CF156-CF157-CF158-CF159-CF160-CF161-CF162-CF163-CF164-CF165-CF166-CF167-CF168-CF169-CF170-CF171-CF172-CF173-CF174-CF175-CF176-CF177-CF178-CF179-CF180-CF181-CF182-CF183-CF184-CF185-CF186-CF187-CF188-CF189-CF190-CF191-CF192-CF193-CF194-CF195-CF196-CF197-CF198-CF199-CF200-CF201-CF202-CF203-CF204-CF205&gt;CI152,CI152,CI151-CF154-CF155-CF156-CF157-CF158-CF159-CF160-CF161-CF162-CF163-CF164-CF165-CF166-CF167-CF168-CF169-CF170-CF171-CF172-CF173-CF174-CF175-CF176-CF177-CF178-CF179-CF180-CF181-CF182-CF183-CF184-CF185-CF186-CF187-CF188-CF189-CF190-CF191-CF192-CF193-CF194-CF195-CF196-CF197-CF198-CF199-CF200-CF201-CF202-CF203-CF204-CF205)</f>
        <v>#VALUE!</v>
      </c>
      <c r="CG206" s="30">
        <f t="shared" si="13"/>
        <v>0</v>
      </c>
      <c r="CH206" s="160" t="e">
        <f t="shared" si="5"/>
        <v>#VALUE!</v>
      </c>
      <c r="CI206" s="160">
        <f t="shared" si="6"/>
        <v>1</v>
      </c>
      <c r="CJ206" s="160" t="e">
        <f>IF(CI206=0,0,SUM(CH207:$CH$254))</f>
        <v>#VALUE!</v>
      </c>
      <c r="CK206" s="20"/>
      <c r="CL206" s="32">
        <f t="shared" si="34"/>
        <v>52</v>
      </c>
      <c r="CM206" s="161" t="e">
        <f>IF(CP151-CM154-CM155-CM156-CM157-CM158-CM159-CM160-CM161-CM162-CM163-CM164-CM165-CM166-CM167-CM168-CM169-CM170-CM171-CM172-CM173-CM174-CM175-CM176-CM177-CM178-CM179-CM180-CM181-CM182-CM183-CM184-CM185-CM186-CM187-CM188-CM189-CM190-CM191-CM192-CM193-CM194-CM195-CM196-CM197-CM198-CM199-CM200-CM201-CM202-CM203-CM204-CM205&gt;CP152,CP152,CP151-CM154-CM155-CM156-CM157-CM158-CM159-CM160-CM161-CM162-CM163-CM164-CM165-CM166-CM167-CM168-CM169-CM170-CM171-CM172-CM173-CM174-CM175-CM176-CM177-CM178-CM179-CM180-CM181-CM182-CM183-CM184-CM185-CM186-CM187-CM188-CM189-CM190-CM191-CM192-CM193-CM194-CM195-CM196-CM197-CM198-CM199-CM200-CM201-CM202-CM203-CM204-CM205)</f>
        <v>#VALUE!</v>
      </c>
      <c r="CN206" s="30">
        <f t="shared" si="14"/>
        <v>0</v>
      </c>
      <c r="CO206" s="160" t="e">
        <f t="shared" si="7"/>
        <v>#VALUE!</v>
      </c>
      <c r="CP206" s="160">
        <f t="shared" si="23"/>
        <v>1</v>
      </c>
      <c r="CQ206" s="160" t="e">
        <f>IF(CP206=0,0,SUM(CO207:$CO$254))</f>
        <v>#VALUE!</v>
      </c>
      <c r="CR206" s="166"/>
      <c r="CS206" s="32">
        <f t="shared" si="35"/>
        <v>52</v>
      </c>
      <c r="CT206" s="180" t="e">
        <f>IF(CW151-CT154-CT155-CT156-CT157-CT158-CT159-CT160-CT161-CT162-CT163-CT164-CT165-CT166-CT167-CT168-CT169-CT170-CT171-CT172-CT173-CT174-CT175-CT176-CT177-CT178-CT179-CT180-CT181-CT182-CT183-CT184-CT185-CT186-CT187-CT188-CT189-CT190-CT191-CT192-CT193-CT194-CT195-CT196-CT197-CT198-CT199-CT200-CT201-CT202-CT203-CT204-CT205&gt;CW152,CW152,CW151-CT154-CT155-CT156-CT157-CT158-CT159-CT160-CT161-CT162-CT163-CT164-CT165-CT166-CT167-CT168-CT169-CT170-CT171-CT172-CT173-CT174-CT175-CT176-CT177-CT178-CT179-CT180-CT181-CT182-CT183-CT184-CT185-CT186-CT187-CT188-CT189-CT190-CT191-CT192-CT193-CT194-CT195-CT196-CT197-CT198-CT199-CT200-CT201-CT202-CT203-CT204-CT205)</f>
        <v>#VALUE!</v>
      </c>
      <c r="CU206" s="177">
        <f t="shared" si="15"/>
        <v>0</v>
      </c>
      <c r="CV206" s="179" t="e">
        <f t="shared" si="8"/>
        <v>#VALUE!</v>
      </c>
      <c r="CW206" s="179">
        <f t="shared" si="9"/>
        <v>1</v>
      </c>
      <c r="CX206" s="181" t="e">
        <f>IF(CW206=0,0,SUM(CV207:CV$254))</f>
        <v>#VALUE!</v>
      </c>
      <c r="CY206" s="177">
        <f t="shared" si="25"/>
        <v>0</v>
      </c>
      <c r="CZ206" s="179" t="e">
        <f>IF(CV206&gt;0,0,IF(DA151-CZ154-CZ155-CZ156-CZ157-CZ158-CZ159-CZ160-CZ161-CZ162-CZ163-CZ164-CZ165-CZ166-CZ167-CZ168-CZ169-CZ170-CZ171-CZ172-CZ173-CZ174-CZ175-CZ176-CZ177-CZ178-CZ179-CZ180-CZ181-CZ182-CZ183-CZ184-CZ185-CZ186-CZ187-CZ188-CZ189-CZ190-CZ191-CZ192-CZ193-CZ194-CZ195-CZ196-CZ197-CZ198-CZ199-CZ200-CZ201-CZ202-CZ203-CZ204-CZ205&gt;DA152,DA152,DA151-CZ154-CZ155-CZ156-CZ157-CZ158-CZ159-CZ160-CZ161-CZ162-CZ163-CZ164-CZ165-CZ166-CZ167-CZ168-CZ169-CZ170-CZ171-CZ172-CZ173-CZ174-CZ175-CZ176-CZ177-CZ178-CZ179-CZ180-CZ181-CZ182-CZ183-CZ184-CZ185-CZ186-CZ187-CZ188-CZ189-CZ190-CZ191-CZ192-CZ193-CZ194-CZ195-CZ196-CZ197-CZ198-CZ199-CZ200-CZ201-CZ202-CZ203-CZ204-CZ205))</f>
        <v>#VALUE!</v>
      </c>
      <c r="DA206" s="181" t="e">
        <f>IF(CZ206=0,0,SUM(CZ207:$CZ$254))</f>
        <v>#VALUE!</v>
      </c>
      <c r="DB206" s="181" t="e">
        <f t="shared" si="26"/>
        <v>#VALUE!</v>
      </c>
      <c r="DC206" s="166"/>
      <c r="DD206" s="178">
        <f t="shared" si="36"/>
        <v>52</v>
      </c>
      <c r="DE206" s="180" t="e">
        <f>IF(DH151-DE154-DE155-DE156-DE157-DE158-DE159-DE160-DE161-DE162-DE163-DE164-DE165-DE166-DE167-DE168-DE169-DE170-DE171-DE172-DE173-DE174-DE175-DE176-DE177-DE178-DE179-DE180-DE181-DE182-DE183-DE184-DE185-DE186-DE187-DE188-DE189-DE190-DE191-DE192-DE193-DE194-DE195-DE196-DE197-DE198-DE199-DE200-DE201-DE202-DE203-DE204-DE205&gt;DH152,DH152,DH151-DE154-DE155-DE156-DE157-DE158-DE159-DE160-DE161-DE162-DE163-DE164-DE165-DE166-DE167-DE168-DE169-DE170-DE171-DE172-DE173-DE174-DE175-DE176-DE177-DE178-DE179-DE180-DE181-DE182-DE183-DE184-DE185-DE186-DE187-DE188-DE189-DE190-DE191-DE192-DE193-DE194-DE195-DE196-DE197-DE198-DE199-DE200-DE201-DE202-DE203-DE204-DE205)</f>
        <v>#VALUE!</v>
      </c>
      <c r="DF206" s="177">
        <f t="shared" si="16"/>
        <v>0</v>
      </c>
      <c r="DG206" s="179" t="e">
        <f t="shared" si="10"/>
        <v>#VALUE!</v>
      </c>
      <c r="DH206" s="179">
        <f t="shared" si="11"/>
        <v>1</v>
      </c>
      <c r="DI206" s="181" t="e">
        <f>IF(DH206=0,0,SUM(DG207:DG$254))</f>
        <v>#VALUE!</v>
      </c>
      <c r="DJ206" s="177">
        <f t="shared" si="17"/>
        <v>0</v>
      </c>
      <c r="DK206" s="179" t="e">
        <f>IF(DG206&gt;0,0,IF(DL151-DK154-DK155-DK156-DK157-DK158-DK159-DK160-DK161-DK162-DK163-DK164-DK165-DK166-DK167-DK168-DK169-DK170-DK171-DK172-DK173-DK174-DK175-DK176-DK177-DK178-DK179-DK180-DK181-DK182-DK183-DK184-DK185-DK186-DK187-DK188-DK189-DK190-DK191-DK192-DK193-DK194-DK195-DK196-DK197-DK198-DK199-DK200-DK201-DK202-DK203-DK204-DK205&gt;DL152,DL152,DL151-DK154-DK155-DK156-DK157-DK158-DK159-DK160-DK161-DK162-DK163-DK164-DK165-DK166-DK167-DK168-DK169-DK170-DK171-DK172-DK173-DK174-DK175-DK176-DK177-DK178-DK179-DK180-DK181-DK182-DK183-DK184-DK185-DK186-DK187-DK188-DK189-DK190-DK191-DK192-DK193-DK194-DK195-DK196-DK197-DK198-DK199-DK200-DK201-DK202-DK203-DK204-DK205))</f>
        <v>#VALUE!</v>
      </c>
      <c r="DL206" s="181" t="e">
        <f>IF(DK206=0,0,SUM(DK207:$DK$254))</f>
        <v>#VALUE!</v>
      </c>
      <c r="DM206" s="181" t="e">
        <f t="shared" si="28"/>
        <v>#VALUE!</v>
      </c>
      <c r="DO206" s="178">
        <f t="shared" si="37"/>
        <v>52</v>
      </c>
      <c r="DP206" s="180" t="e">
        <f>IF(DS151-DP154-DP155-DP156-DP157-DP158-DP159-DP160-DP161-DP162-DP163-DP164-DP165-DP166-DP167-DP168-DP169-DP170-DP171-DP172-DP173-DP174-DP175-DP176-DP177-DP178-DP179-DP180-DP181-DP182-DP183-DP184-DP185-DP186-DP187-DP188-DP189-DP190-DP191-DP192-DP193-DP194-DP195-DP196-DP197-DP198-DP199-DP200-DP201-DP202-DP203-DP204-DP205&gt;DS152,DS152,DS151-DP154-DP155-DP156-DP157-DP158-DP159-DP160-DP161-DP162-DP163-DP164-DP165-DP166-DP167-DP168-DP169-DP170-DP171-DP172-DP173-DP174-DP175-DP176-DP177-DP178-DP179-DP180-DP181-DP182-DP183-DP184-DP185-DP186-DP187-DP188-DP189-DP190-DP191-DP192-DP193-DP194-DP195-DP196-DP197-DP198-DP199-DP200-DP201-DP202-DP203-DP204-DP205)</f>
        <v>#VALUE!</v>
      </c>
      <c r="DQ206" s="177">
        <f t="shared" si="18"/>
        <v>0</v>
      </c>
      <c r="DR206" s="179" t="e">
        <f t="shared" si="31"/>
        <v>#VALUE!</v>
      </c>
      <c r="DS206" s="179">
        <f t="shared" si="2"/>
        <v>1</v>
      </c>
      <c r="DT206" s="181" t="e">
        <f>IF(DS206=0,0,SUM(DR207:DR$254))</f>
        <v>#VALUE!</v>
      </c>
      <c r="DU206" s="177">
        <f t="shared" si="19"/>
        <v>0</v>
      </c>
      <c r="DV206" s="179" t="e">
        <f>IF(DR206&gt;0,0,IF(DW151-DV154-DV155-DV156-DV157-DV158-DV159-DV160-DV161-DV162-DV163-DV164-DV165-DV166-DV167-DV168-DV169-DV170-DV171-DV172-DV173-DV174-DV175-DV176-DV177-DV178-DV179-DV180-DV181-DV182-DV183-DV184-DV185-DV186-DV187-DV188-DV189-DV190-DV191-DV192-DV193-DV194-DV195-DV196-DV197-DV198-DV199-DV200-DV201-DV202-DV203-DV204-DV205&gt;DW152,DW152,DW151-DV154-DV155-DV156-DV157-DV158-DV159-DV160-DV161-DV162-DV163-DV164-DV165-DV166-DV167-DV168-DV169-DV170-DV171-DV172-DV173-DV174-DV175-DV176-DV177-DV178-DV179-DV180-DV181-DV182-DV183-DV184-DV185-DV186-DV187-DV188-DV189-DV190-DV191-DV192-DV193-DV194-DV195-DV196-DV197-DV198-DV199-DV200-DV201-DV202-DV203-DV204-DV205))</f>
        <v>#VALUE!</v>
      </c>
      <c r="DW206" s="181" t="e">
        <f>IF(DV206=0,0,SUM(DV207:$DV$254))</f>
        <v>#VALUE!</v>
      </c>
      <c r="DX206" s="181" t="e">
        <f t="shared" si="30"/>
        <v>#VALUE!</v>
      </c>
    </row>
    <row r="207" spans="72:128" ht="16.5" customHeight="1" x14ac:dyDescent="0.15">
      <c r="BT207" s="23">
        <v>85</v>
      </c>
      <c r="BU207" s="24">
        <v>1.2E-2</v>
      </c>
      <c r="BV207" s="24">
        <v>1.2E-2</v>
      </c>
      <c r="BW207" s="70"/>
      <c r="BX207" s="32">
        <f t="shared" si="32"/>
        <v>53</v>
      </c>
      <c r="BY207" s="161" t="e">
        <f>IF(CB151-BY154-BY155-BY156-BY157-BY158-BY159-BY160-BY161-BY162-BY163-BY164-BY165-BY166-BY167-BY168-BY169-BY170-BY171-BY172-BY173-BY174-BY175-BY176-BY177-BY178-BY179-BY180-BY181-BY182-BY183-BY184-BY185-BY186-BY187-BY188-BY189-BY190-BY191-BY192-BY193-BY194-BY195-BY196-BY197-BY198-BY199-BY200-BY201-BY202-BY203-BY204-BY205-BY206&gt;CB152,CB152,CB151-BY154-BY155-BY156-BY157-BY158-BY159-BY160-BY161-BY162-BY163-BY164-BY165-BY166-BY167-BY168-BY169-BY170-BY171-BY172-BY173-BY174-BY175-BY176-BY177-BY178-BY179-BY180-BY181-BY182-BY183-BY184-BY185-BY186-BY187-BY188-BY189-BY190-BY191-BY192-BY193-BY194-BY195-BY196-BY197-BY198-BY199-BY200-BY201-BY202-BY203-BY204-BY205-BY206)</f>
        <v>#VALUE!</v>
      </c>
      <c r="BZ207" s="30">
        <f t="shared" si="12"/>
        <v>0</v>
      </c>
      <c r="CA207" s="160" t="e">
        <f t="shared" si="3"/>
        <v>#VALUE!</v>
      </c>
      <c r="CB207" s="160">
        <f t="shared" si="4"/>
        <v>1</v>
      </c>
      <c r="CC207" s="160" t="e">
        <f>IF(CB207=0,0,SUM(CA208:$CA$254))</f>
        <v>#VALUE!</v>
      </c>
      <c r="CD207" s="20"/>
      <c r="CE207" s="32">
        <f t="shared" si="33"/>
        <v>53</v>
      </c>
      <c r="CF207" s="161" t="e">
        <f>IF(CI151-CF154-CF155-CF156-CF157-CF158-CF159-CF160-CF161-CF162-CF163-CF164-CF165-CF166-CF167-CF168-CF169-CF170-CF171-CF172-CF173-CF174-CF175-CF176-CF177-CF178-CF179-CF180-CF181-CF182-CF183-CF184-CF185-CF186-CF187-CF188-CF189-CF190-CF191-CF192-CF193-CF194-CF195-CF196-CF197-CF198-CF199-CF200-CF201-CF202-CF203-CF204-CF205-CF206&gt;CI152,CI152,CI151-CF154-CF155-CF156-CF157-CF158-CF159-CF160-CF161-CF162-CF163-CF164-CF165-CF166-CF167-CF168-CF169-CF170-CF171-CF172-CF173-CF174-CF175-CF176-CF177-CF178-CF179-CF180-CF181-CF182-CF183-CF184-CF185-CF186-CF187-CF188-CF189-CF190-CF191-CF192-CF193-CF194-CF195-CF196-CF197-CF198-CF199-CF200-CF201-CF202-CF203-CF204-CF205-CF206)</f>
        <v>#VALUE!</v>
      </c>
      <c r="CG207" s="30">
        <f t="shared" si="13"/>
        <v>0</v>
      </c>
      <c r="CH207" s="160" t="e">
        <f t="shared" si="5"/>
        <v>#VALUE!</v>
      </c>
      <c r="CI207" s="160">
        <f t="shared" si="6"/>
        <v>1</v>
      </c>
      <c r="CJ207" s="160" t="e">
        <f>IF(CI207=0,0,SUM(CH208:$CH$254))</f>
        <v>#VALUE!</v>
      </c>
      <c r="CK207" s="20"/>
      <c r="CL207" s="32">
        <f t="shared" si="34"/>
        <v>53</v>
      </c>
      <c r="CM207" s="161" t="e">
        <f>IF(CP151-CM154-CM155-CM156-CM157-CM158-CM159-CM160-CM161-CM162-CM163-CM164-CM165-CM166-CM167-CM168-CM169-CM170-CM171-CM172-CM173-CM174-CM175-CM176-CM177-CM178-CM179-CM180-CM181-CM182-CM183-CM184-CM185-CM186-CM187-CM188-CM189-CM190-CM191-CM192-CM193-CM194-CM195-CM196-CM197-CM198-CM199-CM200-CM201-CM202-CM203-CM204-CM205-CM206&gt;CP152,CP152,CP151-CM154-CM155-CM156-CM157-CM158-CM159-CM160-CM161-CM162-CM163-CM164-CM165-CM166-CM167-CM168-CM169-CM170-CM171-CM172-CM173-CM174-CM175-CM176-CM177-CM178-CM179-CM180-CM181-CM182-CM183-CM184-CM185-CM186-CM187-CM188-CM189-CM190-CM191-CM192-CM193-CM194-CM195-CM196-CM197-CM198-CM199-CM200-CM201-CM202-CM203-CM204-CM205-CM206)</f>
        <v>#VALUE!</v>
      </c>
      <c r="CN207" s="30">
        <f t="shared" si="14"/>
        <v>0</v>
      </c>
      <c r="CO207" s="160" t="e">
        <f t="shared" si="7"/>
        <v>#VALUE!</v>
      </c>
      <c r="CP207" s="160">
        <f t="shared" si="23"/>
        <v>1</v>
      </c>
      <c r="CQ207" s="160" t="e">
        <f>IF(CP207=0,0,SUM(CO208:$CO$254))</f>
        <v>#VALUE!</v>
      </c>
      <c r="CR207" s="166"/>
      <c r="CS207" s="32">
        <f t="shared" si="35"/>
        <v>53</v>
      </c>
      <c r="CT207" s="180" t="e">
        <f>IF(CW151-CT154-CT155-CT156-CT157-CT158-CT159-CT160-CT161-CT162-CT163-CT164-CT165-CT166-CT167-CT168-CT169-CT170-CT171-CT172-CT173-CT174-CT175-CT176-CT177-CT178-CT179-CT180-CT181-CT182-CT183-CT184-CT185-CT186-CT187-CT188-CT189-CT190-CT191-CT192-CT193-CT194-CT195-CT196-CT197-CT198-CT199-CT200-CT201-CT202-CT203-CT204-CT205-CT206&gt;CW152,CW152,CW151-CT154-CT155-CT156-CT157-CT158-CT159-CT160-CT161-CT162-CT163-CT164-CT165-CT166-CT167-CT168-CT169-CT170-CT171-CT172-CT173-CT174-CT175-CT176-CT177-CT178-CT179-CT180-CT181-CT182-CT183-CT184-CT185-CT186-CT187-CT188-CT189-CT190-CT191-CT192-CT193-CT194-CT195-CT196-CT197-CT198-CT199-CT200-CT201-CT202-CT203-CT204-CT205-CT206)</f>
        <v>#VALUE!</v>
      </c>
      <c r="CU207" s="177">
        <f t="shared" si="15"/>
        <v>0</v>
      </c>
      <c r="CV207" s="179" t="e">
        <f t="shared" si="8"/>
        <v>#VALUE!</v>
      </c>
      <c r="CW207" s="179">
        <f t="shared" si="9"/>
        <v>1</v>
      </c>
      <c r="CX207" s="181" t="e">
        <f>IF(CW207=0,0,SUM(CV208:CV$254))</f>
        <v>#VALUE!</v>
      </c>
      <c r="CY207" s="177">
        <f t="shared" si="25"/>
        <v>0</v>
      </c>
      <c r="CZ207" s="179" t="e">
        <f>IF(CV207&gt;0,0,IF(DA151-CZ154-CZ155-CZ156-CZ157-CZ158-CZ159-CZ160-CZ161-CZ162-CZ163-CZ164-CZ165-CZ166-CZ167-CZ168-CZ169-CZ170-CZ171-CZ172-CZ173-CZ174-CZ175-CZ176-CZ177-CZ178-CZ179-CZ180-CZ181-CZ182-CZ183-CZ184-CZ185-CZ186-CZ187-CZ188-CZ189-CZ190-CZ191-CZ192-CZ193-CZ194-CZ195-CZ196-CZ197-CZ198-CZ199-CZ200-CZ201-CZ202-CZ203-CZ204-CZ205-CZ206&gt;DA152,DA152,DA151-CZ154-CZ155-CZ156-CZ157-CZ158-CZ159-CZ160-CZ161-CZ162-CZ163-CZ164-CZ165-CZ166-CZ167-CZ168-CZ169-CZ170-CZ171-CZ172-CZ173-CZ174-CZ175-CZ176-CZ177-CZ178-CZ179-CZ180-CZ181-CZ182-CZ183-CZ184-CZ185-CZ186-CZ187-CZ188-CZ189-CZ190-CZ191-CZ192-CZ193-CZ194-CZ195-CZ196-CZ197-CZ198-CZ199-CZ200-CZ201-CZ202-CZ203-CZ204-CZ205-CZ206))</f>
        <v>#VALUE!</v>
      </c>
      <c r="DA207" s="181" t="e">
        <f>IF(CZ207=0,0,SUM(CZ208:$CZ$254))</f>
        <v>#VALUE!</v>
      </c>
      <c r="DB207" s="181" t="e">
        <f t="shared" si="26"/>
        <v>#VALUE!</v>
      </c>
      <c r="DC207" s="166"/>
      <c r="DD207" s="178">
        <f t="shared" si="36"/>
        <v>53</v>
      </c>
      <c r="DE207" s="180" t="e">
        <f>IF(DH151-DE154-DE155-DE156-DE157-DE158-DE159-DE160-DE161-DE162-DE163-DE164-DE165-DE166-DE167-DE168-DE169-DE170-DE171-DE172-DE173-DE174-DE175-DE176-DE177-DE178-DE179-DE180-DE181-DE182-DE183-DE184-DE185-DE186-DE187-DE188-DE189-DE190-DE191-DE192-DE193-DE194-DE195-DE196-DE197-DE198-DE199-DE200-DE201-DE202-DE203-DE204-DE205-DE206&gt;DH152,DH152,DH151-DE154-DE155-DE156-DE157-DE158-DE159-DE160-DE161-DE162-DE163-DE164-DE165-DE166-DE167-DE168-DE169-DE170-DE171-DE172-DE173-DE174-DE175-DE176-DE177-DE178-DE179-DE180-DE181-DE182-DE183-DE184-DE185-DE186-DE187-DE188-DE189-DE190-DE191-DE192-DE193-DE194-DE195-DE196-DE197-DE198-DE199-DE200-DE201-DE202-DE203-DE204-DE205-DE206)</f>
        <v>#VALUE!</v>
      </c>
      <c r="DF207" s="177">
        <f t="shared" si="16"/>
        <v>0</v>
      </c>
      <c r="DG207" s="179" t="e">
        <f t="shared" si="10"/>
        <v>#VALUE!</v>
      </c>
      <c r="DH207" s="179">
        <f t="shared" si="11"/>
        <v>1</v>
      </c>
      <c r="DI207" s="181" t="e">
        <f>IF(DH207=0,0,SUM(DG208:DG$254))</f>
        <v>#VALUE!</v>
      </c>
      <c r="DJ207" s="177">
        <f t="shared" si="17"/>
        <v>0</v>
      </c>
      <c r="DK207" s="179" t="e">
        <f>IF(DG207&gt;0,0,IF(DL151-DK154-DK155-DK156-DK157-DK158-DK159-DK160-DK161-DK162-DK163-DK164-DK165-DK166-DK167-DK168-DK169-DK170-DK171-DK172-DK173-DK174-DK175-DK176-DK177-DK178-DK179-DK180-DK181-DK182-DK183-DK184-DK185-DK186-DK187-DK188-DK189-DK190-DK191-DK192-DK193-DK194-DK195-DK196-DK197-DK198-DK199-DK200-DK201-DK202-DK203-DK204-DK205-DK206&gt;DL152,DL152,DL151-DK154-DK155-DK156-DK157-DK158-DK159-DK160-DK161-DK162-DK163-DK164-DK165-DK166-DK167-DK168-DK169-DK170-DK171-DK172-DK173-DK174-DK175-DK176-DK177-DK178-DK179-DK180-DK181-DK182-DK183-DK184-DK185-DK186-DK187-DK188-DK189-DK190-DK191-DK192-DK193-DK194-DK195-DK196-DK197-DK198-DK199-DK200-DK201-DK202-DK203-DK204-DK205-DK206))</f>
        <v>#VALUE!</v>
      </c>
      <c r="DL207" s="181" t="e">
        <f>IF(DK207=0,0,SUM(DK208:$DK$254))</f>
        <v>#VALUE!</v>
      </c>
      <c r="DM207" s="181" t="e">
        <f t="shared" si="28"/>
        <v>#VALUE!</v>
      </c>
      <c r="DO207" s="178">
        <f t="shared" si="37"/>
        <v>53</v>
      </c>
      <c r="DP207" s="180" t="e">
        <f>IF(DS151-DP154-DP155-DP156-DP157-DP158-DP159-DP160-DP161-DP162-DP163-DP164-DP165-DP166-DP167-DP168-DP169-DP170-DP171-DP172-DP173-DP174-DP175-DP176-DP177-DP178-DP179-DP180-DP181-DP182-DP183-DP184-DP185-DP186-DP187-DP188-DP189-DP190-DP191-DP192-DP193-DP194-DP195-DP196-DP197-DP198-DP199-DP200-DP201-DP202-DP203-DP204-DP205-DP206&gt;DS152,DS152,DS151-DP154-DP155-DP156-DP157-DP158-DP159-DP160-DP161-DP162-DP163-DP164-DP165-DP166-DP167-DP168-DP169-DP170-DP171-DP172-DP173-DP174-DP175-DP176-DP177-DP178-DP179-DP180-DP181-DP182-DP183-DP184-DP185-DP186-DP187-DP188-DP189-DP190-DP191-DP192-DP193-DP194-DP195-DP196-DP197-DP198-DP199-DP200-DP201-DP202-DP203-DP204-DP205-DP206)</f>
        <v>#VALUE!</v>
      </c>
      <c r="DQ207" s="177">
        <f t="shared" si="18"/>
        <v>0</v>
      </c>
      <c r="DR207" s="179" t="e">
        <f t="shared" si="31"/>
        <v>#VALUE!</v>
      </c>
      <c r="DS207" s="179">
        <f t="shared" si="2"/>
        <v>1</v>
      </c>
      <c r="DT207" s="181" t="e">
        <f>IF(DS207=0,0,SUM(DR208:DR$254))</f>
        <v>#VALUE!</v>
      </c>
      <c r="DU207" s="177">
        <f t="shared" si="19"/>
        <v>0</v>
      </c>
      <c r="DV207" s="179" t="e">
        <f>IF(DR207&gt;0,0,IF(DW151-DV154-DV155-DV156-DV157-DV158-DV159-DV160-DV161-DV162-DV163-DV164-DV165-DV166-DV167-DV168-DV169-DV170-DV171-DV172-DV173-DV174-DV175-DV176-DV177-DV178-DV179-DV180-DV181-DV182-DV183-DV184-DV185-DV186-DV187-DV188-DV189-DV190-DV191-DV192-DV193-DV194-DV195-DV196-DV197-DV198-DV199-DV200-DV201-DV202-DV203-DV204-DV205-DV206&gt;DW152,DW152,DW151-DV154-DV155-DV156-DV157-DV158-DV159-DV160-DV161-DV162-DV163-DV164-DV165-DV166-DV167-DV168-DV169-DV170-DV171-DV172-DV173-DV174-DV175-DV176-DV177-DV178-DV179-DV180-DV181-DV182-DV183-DV184-DV185-DV186-DV187-DV188-DV189-DV190-DV191-DV192-DV193-DV194-DV195-DV196-DV197-DV198-DV199-DV200-DV201-DV202-DV203-DV204-DV205-DV206))</f>
        <v>#VALUE!</v>
      </c>
      <c r="DW207" s="181" t="e">
        <f>IF(DV207=0,0,SUM(DV208:$DV$254))</f>
        <v>#VALUE!</v>
      </c>
      <c r="DX207" s="181" t="e">
        <f t="shared" si="30"/>
        <v>#VALUE!</v>
      </c>
    </row>
    <row r="208" spans="72:128" ht="16.5" customHeight="1" x14ac:dyDescent="0.15">
      <c r="BT208" s="23">
        <v>86</v>
      </c>
      <c r="BU208" s="24">
        <v>1.2E-2</v>
      </c>
      <c r="BV208" s="24"/>
      <c r="BW208" s="70"/>
      <c r="BX208" s="32">
        <f t="shared" si="32"/>
        <v>54</v>
      </c>
      <c r="BY208" s="161" t="e">
        <f>IF(CB151-BY154-BY155-BY156-BY157-BY158-BY159-BY160-BY161-BY162-BY163-BY164-BY165-BY166-BY167-BY168-BY169-BY170-BY171-BY172-BY173-BY174-BY175-BY176-BY177-BY178-BY179-BY180-BY181-BY182-BY183-BY184-BY185-BY186-BY187-BY188-BY189-BY190-BY191-BY192-BY193-BY194-BY195-BY196-BY197-BY198-BY199-BY200-BY201-BY202-BY203-BY204-BY205-BY206-BY207&gt;CB152,CB152,CB151-BY154-BY155-BY156-BY157-BY158-BY159-BY160-BY161-BY162-BY163-BY164-BY165-BY166-BY167-BY168-BY169-BY170-BY171-BY172-BY173-BY174-BY175-BY176-BY177-BY178-BY179-BY180-BY181-BY182-BY183-BY184-BY185-BY186-BY187-BY188-BY189-BY190-BY191-BY192-BY193-BY194-BY195-BY196-BY197-BY198-BY199-BY200-BY201-BY202-BY203-BY204-BY205-BY206-BY207)</f>
        <v>#VALUE!</v>
      </c>
      <c r="BZ208" s="30">
        <f t="shared" si="12"/>
        <v>0</v>
      </c>
      <c r="CA208" s="160" t="e">
        <f t="shared" si="3"/>
        <v>#VALUE!</v>
      </c>
      <c r="CB208" s="160">
        <f t="shared" si="4"/>
        <v>1</v>
      </c>
      <c r="CC208" s="160" t="e">
        <f>IF(CB208=0,0,SUM(CA209:$CA$254))</f>
        <v>#VALUE!</v>
      </c>
      <c r="CD208" s="20"/>
      <c r="CE208" s="32">
        <f t="shared" si="33"/>
        <v>54</v>
      </c>
      <c r="CF208" s="161" t="e">
        <f>IF(CI151-CF154-CF155-CF156-CF157-CF158-CF159-CF160-CF161-CF162-CF163-CF164-CF165-CF166-CF167-CF168-CF169-CF170-CF171-CF172-CF173-CF174-CF175-CF176-CF177-CF178-CF179-CF180-CF181-CF182-CF183-CF184-CF185-CF186-CF187-CF188-CF189-CF190-CF191-CF192-CF193-CF194-CF195-CF196-CF197-CF198-CF199-CF200-CF201-CF202-CF203-CF204-CF205-CF206-CF207&gt;CI152,CI152,CI151-CF154-CF155-CF156-CF157-CF158-CF159-CF160-CF161-CF162-CF163-CF164-CF165-CF166-CF167-CF168-CF169-CF170-CF171-CF172-CF173-CF174-CF175-CF176-CF177-CF178-CF179-CF180-CF181-CF182-CF183-CF184-CF185-CF186-CF187-CF188-CF189-CF190-CF191-CF192-CF193-CF194-CF195-CF196-CF197-CF198-CF199-CF200-CF201-CF202-CF203-CF204-CF205-CF206-CF207)</f>
        <v>#VALUE!</v>
      </c>
      <c r="CG208" s="30">
        <f t="shared" si="13"/>
        <v>0</v>
      </c>
      <c r="CH208" s="160" t="e">
        <f t="shared" si="5"/>
        <v>#VALUE!</v>
      </c>
      <c r="CI208" s="160">
        <f t="shared" si="6"/>
        <v>1</v>
      </c>
      <c r="CJ208" s="160" t="e">
        <f>IF(CI208=0,0,SUM(CH209:$CH$254))</f>
        <v>#VALUE!</v>
      </c>
      <c r="CK208" s="20"/>
      <c r="CL208" s="32">
        <f t="shared" si="34"/>
        <v>54</v>
      </c>
      <c r="CM208" s="161" t="e">
        <f>IF(CP151-CM154-CM155-CM156-CM157-CM158-CM159-CM160-CM161-CM162-CM163-CM164-CM165-CM166-CM167-CM168-CM169-CM170-CM171-CM172-CM173-CM174-CM175-CM176-CM177-CM178-CM179-CM180-CM181-CM182-CM183-CM184-CM185-CM186-CM187-CM188-CM189-CM190-CM191-CM192-CM193-CM194-CM195-CM196-CM197-CM198-CM199-CM200-CM201-CM202-CM203-CM204-CM205-CM206-CM207&gt;CP152,CP152,CP151-CM154-CM155-CM156-CM157-CM158-CM159-CM160-CM161-CM162-CM163-CM164-CM165-CM166-CM167-CM168-CM169-CM170-CM171-CM172-CM173-CM174-CM175-CM176-CM177-CM178-CM179-CM180-CM181-CM182-CM183-CM184-CM185-CM186-CM187-CM188-CM189-CM190-CM191-CM192-CM193-CM194-CM195-CM196-CM197-CM198-CM199-CM200-CM201-CM202-CM203-CM204-CM205-CM206-CM207)</f>
        <v>#VALUE!</v>
      </c>
      <c r="CN208" s="30">
        <f t="shared" si="14"/>
        <v>0</v>
      </c>
      <c r="CO208" s="160" t="e">
        <f t="shared" si="7"/>
        <v>#VALUE!</v>
      </c>
      <c r="CP208" s="160">
        <f t="shared" si="23"/>
        <v>1</v>
      </c>
      <c r="CQ208" s="160" t="e">
        <f>IF(CP208=0,0,SUM(CO209:$CO$254))</f>
        <v>#VALUE!</v>
      </c>
      <c r="CR208" s="166"/>
      <c r="CS208" s="32">
        <f t="shared" si="35"/>
        <v>54</v>
      </c>
      <c r="CT208" s="180" t="e">
        <f>IF(CW151-CT154-CT155-CT156-CT157-CT158-CT159-CT160-CT161-CT162-CT163-CT164-CT165-CT166-CT167-CT168-CT169-CT170-CT171-CT172-CT173-CT174-CT175-CT176-CT177-CT178-CT179-CT180-CT181-CT182-CT183-CT184-CT185-CT186-CT187-CT188-CT189-CT190-CT191-CT192-CT193-CT194-CT195-CT196-CT197-CT198-CT199-CT200-CT201-CT202-CT203-CT204-CT205-CT206-CT207&gt;CW152,CW152,CW151-CT154-CT155-CT156-CT157-CT158-CT159-CT160-CT161-CT162-CT163-CT164-CT165-CT166-CT167-CT168-CT169-CT170-CT171-CT172-CT173-CT174-CT175-CT176-CT177-CT178-CT179-CT180-CT181-CT182-CT183-CT184-CT185-CT186-CT187-CT188-CT189-CT190-CT191-CT192-CT193-CT194-CT195-CT196-CT197-CT198-CT199-CT200-CT201-CT202-CT203-CT204-CT205-CT206-CT207)</f>
        <v>#VALUE!</v>
      </c>
      <c r="CU208" s="177">
        <f t="shared" si="15"/>
        <v>0</v>
      </c>
      <c r="CV208" s="179" t="e">
        <f t="shared" si="8"/>
        <v>#VALUE!</v>
      </c>
      <c r="CW208" s="179">
        <f t="shared" si="9"/>
        <v>1</v>
      </c>
      <c r="CX208" s="181" t="e">
        <f>IF(CW208=0,0,SUM(CV209:CV$254))</f>
        <v>#VALUE!</v>
      </c>
      <c r="CY208" s="177">
        <f t="shared" si="25"/>
        <v>0</v>
      </c>
      <c r="CZ208" s="179" t="e">
        <f>IF(CV208&gt;0,0,IF(DA151-CZ154-CZ155-CZ156-CZ157-CZ158-CZ159-CZ160-CZ161-CZ162-CZ163-CZ164-CZ165-CZ166-CZ167-CZ168-CZ169-CZ170-CZ171-CZ172-CZ173-CZ174-CZ175-CZ176-CZ177-CZ178-CZ179-CZ180-CZ181-CZ182-CZ183-CZ184-CZ185-CZ186-CZ187-CZ188-CZ189-CZ190-CZ191-CZ192-CZ193-CZ194-CZ195-CZ196-CZ197-CZ198-CZ199-CZ200-CZ201-CZ202-CZ203-CZ204-CZ205-CZ206-CZ207&gt;DA152,DA152,DA151-CZ154-CZ155-CZ156-CZ157-CZ158-CZ159-CZ160-CZ161-CZ162-CZ163-CZ164-CZ165-CZ166-CZ167-CZ168-CZ169-CZ170-CZ171-CZ172-CZ173-CZ174-CZ175-CZ176-CZ177-CZ178-CZ179-CZ180-CZ181-CZ182-CZ183-CZ184-CZ185-CZ186-CZ187-CZ188-CZ189-CZ190-CZ191-CZ192-CZ193-CZ194-CZ195-CZ196-CZ197-CZ198-CZ199-CZ200-CZ201-CZ202-CZ203-CZ204-CZ205-CZ206-CZ207))</f>
        <v>#VALUE!</v>
      </c>
      <c r="DA208" s="181" t="e">
        <f>IF(CZ208=0,0,SUM(CZ209:$CZ$254))</f>
        <v>#VALUE!</v>
      </c>
      <c r="DB208" s="181" t="e">
        <f t="shared" si="26"/>
        <v>#VALUE!</v>
      </c>
      <c r="DC208" s="166"/>
      <c r="DD208" s="178">
        <f t="shared" si="36"/>
        <v>54</v>
      </c>
      <c r="DE208" s="180" t="e">
        <f>IF(DH151-DE154-DE155-DE156-DE157-DE158-DE159-DE160-DE161-DE162-DE163-DE164-DE165-DE166-DE167-DE168-DE169-DE170-DE171-DE172-DE173-DE174-DE175-DE176-DE177-DE178-DE179-DE180-DE181-DE182-DE183-DE184-DE185-DE186-DE187-DE188-DE189-DE190-DE191-DE192-DE193-DE194-DE195-DE196-DE197-DE198-DE199-DE200-DE201-DE202-DE203-DE204-DE205-DE206-DE207&gt;DH152,DH152,DH151-DE154-DE155-DE156-DE157-DE158-DE159-DE160-DE161-DE162-DE163-DE164-DE165-DE166-DE167-DE168-DE169-DE170-DE171-DE172-DE173-DE174-DE175-DE176-DE177-DE178-DE179-DE180-DE181-DE182-DE183-DE184-DE185-DE186-DE187-DE188-DE189-DE190-DE191-DE192-DE193-DE194-DE195-DE196-DE197-DE198-DE199-DE200-DE201-DE202-DE203-DE204-DE205-DE206-DE207)</f>
        <v>#VALUE!</v>
      </c>
      <c r="DF208" s="177">
        <f t="shared" si="16"/>
        <v>0</v>
      </c>
      <c r="DG208" s="179" t="e">
        <f t="shared" si="10"/>
        <v>#VALUE!</v>
      </c>
      <c r="DH208" s="179">
        <f t="shared" si="11"/>
        <v>1</v>
      </c>
      <c r="DI208" s="181" t="e">
        <f>IF(DH208=0,0,SUM(DG209:DG$254))</f>
        <v>#VALUE!</v>
      </c>
      <c r="DJ208" s="177">
        <f t="shared" si="17"/>
        <v>0</v>
      </c>
      <c r="DK208" s="179" t="e">
        <f>IF(DG208&gt;0,0,IF(DL151-DK154-DK155-DK156-DK157-DK158-DK159-DK160-DK161-DK162-DK163-DK164-DK165-DK166-DK167-DK168-DK169-DK170-DK171-DK172-DK173-DK174-DK175-DK176-DK177-DK178-DK179-DK180-DK181-DK182-DK183-DK184-DK185-DK186-DK187-DK188-DK189-DK190-DK191-DK192-DK193-DK194-DK195-DK196-DK197-DK198-DK199-DK200-DK201-DK202-DK203-DK204-DK205-DK206-DK207&gt;DL152,DL152,DL151-DK154-DK155-DK156-DK157-DK158-DK159-DK160-DK161-DK162-DK163-DK164-DK165-DK166-DK167-DK168-DK169-DK170-DK171-DK172-DK173-DK174-DK175-DK176-DK177-DK178-DK179-DK180-DK181-DK182-DK183-DK184-DK185-DK186-DK187-DK188-DK189-DK190-DK191-DK192-DK193-DK194-DK195-DK196-DK197-DK198-DK199-DK200-DK201-DK202-DK203-DK204-DK205-DK206-DK207))</f>
        <v>#VALUE!</v>
      </c>
      <c r="DL208" s="181" t="e">
        <f>IF(DK208=0,0,SUM(DK209:$DK$254))</f>
        <v>#VALUE!</v>
      </c>
      <c r="DM208" s="181" t="e">
        <f t="shared" si="28"/>
        <v>#VALUE!</v>
      </c>
      <c r="DO208" s="178">
        <f t="shared" si="37"/>
        <v>54</v>
      </c>
      <c r="DP208" s="180" t="e">
        <f>IF(DS151-DP154-DP155-DP156-DP157-DP158-DP159-DP160-DP161-DP162-DP163-DP164-DP165-DP166-DP167-DP168-DP169-DP170-DP171-DP172-DP173-DP174-DP175-DP176-DP177-DP178-DP179-DP180-DP181-DP182-DP183-DP184-DP185-DP186-DP187-DP188-DP189-DP190-DP191-DP192-DP193-DP194-DP195-DP196-DP197-DP198-DP199-DP200-DP201-DP202-DP203-DP204-DP205-DP206-DP207&gt;DS152,DS152,DS151-DP154-DP155-DP156-DP157-DP158-DP159-DP160-DP161-DP162-DP163-DP164-DP165-DP166-DP167-DP168-DP169-DP170-DP171-DP172-DP173-DP174-DP175-DP176-DP177-DP178-DP179-DP180-DP181-DP182-DP183-DP184-DP185-DP186-DP187-DP188-DP189-DP190-DP191-DP192-DP193-DP194-DP195-DP196-DP197-DP198-DP199-DP200-DP201-DP202-DP203-DP204-DP205-DP206-DP207)</f>
        <v>#VALUE!</v>
      </c>
      <c r="DQ208" s="177">
        <f t="shared" si="18"/>
        <v>0</v>
      </c>
      <c r="DR208" s="179" t="e">
        <f t="shared" si="31"/>
        <v>#VALUE!</v>
      </c>
      <c r="DS208" s="179">
        <f t="shared" si="2"/>
        <v>1</v>
      </c>
      <c r="DT208" s="181" t="e">
        <f>IF(DS208=0,0,SUM(DR209:DR$254))</f>
        <v>#VALUE!</v>
      </c>
      <c r="DU208" s="177">
        <f t="shared" si="19"/>
        <v>0</v>
      </c>
      <c r="DV208" s="179" t="e">
        <f>IF(DR208&gt;0,0,IF(DW151-DV154-DV155-DV156-DV157-DV158-DV159-DV160-DV161-DV162-DV163-DV164-DV165-DV166-DV167-DV168-DV169-DV170-DV171-DV172-DV173-DV174-DV175-DV176-DV177-DV178-DV179-DV180-DV181-DV182-DV183-DV184-DV185-DV186-DV187-DV188-DV189-DV190-DV191-DV192-DV193-DV194-DV195-DV196-DV197-DV198-DV199-DV200-DV201-DV202-DV203-DV204-DV205-DV206-DV207&gt;DW152,DW152,DW151-DV154-DV155-DV156-DV157-DV158-DV159-DV160-DV161-DV162-DV163-DV164-DV165-DV166-DV167-DV168-DV169-DV170-DV171-DV172-DV173-DV174-DV175-DV176-DV177-DV178-DV179-DV180-DV181-DV182-DV183-DV184-DV185-DV186-DV187-DV188-DV189-DV190-DV191-DV192-DV193-DV194-DV195-DV196-DV197-DV198-DV199-DV200-DV201-DV202-DV203-DV204-DV205-DV206-DV207))</f>
        <v>#VALUE!</v>
      </c>
      <c r="DW208" s="181" t="e">
        <f>IF(DV208=0,0,SUM(DV209:$DV$254))</f>
        <v>#VALUE!</v>
      </c>
      <c r="DX208" s="181" t="e">
        <f t="shared" si="30"/>
        <v>#VALUE!</v>
      </c>
    </row>
    <row r="209" spans="72:128" ht="16.5" customHeight="1" x14ac:dyDescent="0.15">
      <c r="BT209" s="23">
        <v>87</v>
      </c>
      <c r="BU209" s="24">
        <v>1.2E-2</v>
      </c>
      <c r="BV209" s="24"/>
      <c r="BW209" s="70"/>
      <c r="BX209" s="32">
        <f t="shared" si="32"/>
        <v>55</v>
      </c>
      <c r="BY209" s="161" t="e">
        <f>IF(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gt;CB152,CB152,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f>
        <v>#VALUE!</v>
      </c>
      <c r="BZ209" s="30">
        <f t="shared" si="12"/>
        <v>0</v>
      </c>
      <c r="CA209" s="160" t="e">
        <f t="shared" si="3"/>
        <v>#VALUE!</v>
      </c>
      <c r="CB209" s="160">
        <f t="shared" si="4"/>
        <v>1</v>
      </c>
      <c r="CC209" s="160" t="e">
        <f>IF(CB209=0,0,SUM(CA210:$CA$254))</f>
        <v>#VALUE!</v>
      </c>
      <c r="CD209" s="20"/>
      <c r="CE209" s="32">
        <f t="shared" si="33"/>
        <v>55</v>
      </c>
      <c r="CF209" s="161" t="e">
        <f>IF(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gt;CI152,CI152,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f>
        <v>#VALUE!</v>
      </c>
      <c r="CG209" s="30">
        <f t="shared" si="13"/>
        <v>0</v>
      </c>
      <c r="CH209" s="160" t="e">
        <f t="shared" si="5"/>
        <v>#VALUE!</v>
      </c>
      <c r="CI209" s="160">
        <f t="shared" si="6"/>
        <v>1</v>
      </c>
      <c r="CJ209" s="160" t="e">
        <f>IF(CI209=0,0,SUM(CH210:$CH$254))</f>
        <v>#VALUE!</v>
      </c>
      <c r="CK209" s="20"/>
      <c r="CL209" s="32">
        <f t="shared" si="34"/>
        <v>55</v>
      </c>
      <c r="CM209" s="161" t="e">
        <f>IF(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gt;CP152,CP152,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f>
        <v>#VALUE!</v>
      </c>
      <c r="CN209" s="30">
        <f t="shared" si="14"/>
        <v>0</v>
      </c>
      <c r="CO209" s="160" t="e">
        <f t="shared" si="7"/>
        <v>#VALUE!</v>
      </c>
      <c r="CP209" s="160">
        <f t="shared" si="23"/>
        <v>1</v>
      </c>
      <c r="CQ209" s="160" t="e">
        <f>IF(CP209=0,0,SUM(CO210:$CO$254))</f>
        <v>#VALUE!</v>
      </c>
      <c r="CR209" s="166"/>
      <c r="CS209" s="32">
        <f t="shared" si="35"/>
        <v>55</v>
      </c>
      <c r="CT209" s="180" t="e">
        <f>IF(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gt;CW152,CW152,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f>
        <v>#VALUE!</v>
      </c>
      <c r="CU209" s="177">
        <f t="shared" si="15"/>
        <v>0</v>
      </c>
      <c r="CV209" s="179" t="e">
        <f t="shared" si="8"/>
        <v>#VALUE!</v>
      </c>
      <c r="CW209" s="179">
        <f t="shared" si="9"/>
        <v>1</v>
      </c>
      <c r="CX209" s="181" t="e">
        <f>IF(CW209=0,0,SUM(CV210:CV$254))</f>
        <v>#VALUE!</v>
      </c>
      <c r="CY209" s="177">
        <f t="shared" si="25"/>
        <v>0</v>
      </c>
      <c r="CZ209" s="179" t="e">
        <f>IF(CV209&gt;0,0,IF(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gt;DA152,DA152,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f>
        <v>#VALUE!</v>
      </c>
      <c r="DA209" s="181" t="e">
        <f>IF(CZ209=0,0,SUM(CZ210:$CZ$254))</f>
        <v>#VALUE!</v>
      </c>
      <c r="DB209" s="181" t="e">
        <f t="shared" si="26"/>
        <v>#VALUE!</v>
      </c>
      <c r="DC209" s="166"/>
      <c r="DD209" s="178">
        <f t="shared" si="36"/>
        <v>55</v>
      </c>
      <c r="DE209" s="180" t="e">
        <f>IF(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gt;DH152,DH152,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f>
        <v>#VALUE!</v>
      </c>
      <c r="DF209" s="177">
        <f t="shared" si="16"/>
        <v>0</v>
      </c>
      <c r="DG209" s="179" t="e">
        <f t="shared" si="10"/>
        <v>#VALUE!</v>
      </c>
      <c r="DH209" s="179">
        <f t="shared" si="11"/>
        <v>1</v>
      </c>
      <c r="DI209" s="181" t="e">
        <f>IF(DH209=0,0,SUM(DG210:DG$254))</f>
        <v>#VALUE!</v>
      </c>
      <c r="DJ209" s="177">
        <f t="shared" si="17"/>
        <v>0</v>
      </c>
      <c r="DK209" s="179" t="e">
        <f>IF(DG209&gt;0,0,IF(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gt;DL152,DL152,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f>
        <v>#VALUE!</v>
      </c>
      <c r="DL209" s="181" t="e">
        <f>IF(DK209=0,0,SUM(DK210:$DK$254))</f>
        <v>#VALUE!</v>
      </c>
      <c r="DM209" s="181" t="e">
        <f t="shared" si="28"/>
        <v>#VALUE!</v>
      </c>
      <c r="DO209" s="178">
        <f t="shared" si="37"/>
        <v>55</v>
      </c>
      <c r="DP209" s="180" t="e">
        <f>IF(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gt;DS152,DS152,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f>
        <v>#VALUE!</v>
      </c>
      <c r="DQ209" s="177">
        <f t="shared" si="18"/>
        <v>0</v>
      </c>
      <c r="DR209" s="179" t="e">
        <f t="shared" si="31"/>
        <v>#VALUE!</v>
      </c>
      <c r="DS209" s="179">
        <f t="shared" si="2"/>
        <v>1</v>
      </c>
      <c r="DT209" s="181" t="e">
        <f>IF(DS209=0,0,SUM(DR210:DR$254))</f>
        <v>#VALUE!</v>
      </c>
      <c r="DU209" s="177">
        <f t="shared" si="19"/>
        <v>0</v>
      </c>
      <c r="DV209" s="179" t="e">
        <f>IF(DR209&gt;0,0,IF(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gt;DW152,DW152,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f>
        <v>#VALUE!</v>
      </c>
      <c r="DW209" s="181" t="e">
        <f>IF(DV209=0,0,SUM(DV210:$DV$254))</f>
        <v>#VALUE!</v>
      </c>
      <c r="DX209" s="181" t="e">
        <f t="shared" si="30"/>
        <v>#VALUE!</v>
      </c>
    </row>
    <row r="210" spans="72:128" ht="16.5" customHeight="1" x14ac:dyDescent="0.15">
      <c r="BT210" s="23">
        <v>88</v>
      </c>
      <c r="BU210" s="24">
        <v>1.2E-2</v>
      </c>
      <c r="BV210" s="24"/>
      <c r="BW210" s="70"/>
      <c r="BX210" s="32">
        <f t="shared" si="32"/>
        <v>56</v>
      </c>
      <c r="BY210" s="161" t="e">
        <f>IF(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gt;CB152,CB152,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f>
        <v>#VALUE!</v>
      </c>
      <c r="BZ210" s="30">
        <f t="shared" si="12"/>
        <v>0</v>
      </c>
      <c r="CA210" s="160" t="e">
        <f t="shared" si="3"/>
        <v>#VALUE!</v>
      </c>
      <c r="CB210" s="160">
        <f t="shared" si="4"/>
        <v>1</v>
      </c>
      <c r="CC210" s="160" t="e">
        <f>IF(CB210=0,0,SUM(CA211:$CA$254))</f>
        <v>#VALUE!</v>
      </c>
      <c r="CD210" s="20"/>
      <c r="CE210" s="32">
        <f t="shared" si="33"/>
        <v>56</v>
      </c>
      <c r="CF210" s="161" t="e">
        <f>IF(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gt;CI152,CI152,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f>
        <v>#VALUE!</v>
      </c>
      <c r="CG210" s="30">
        <f t="shared" si="13"/>
        <v>0</v>
      </c>
      <c r="CH210" s="160" t="e">
        <f t="shared" si="5"/>
        <v>#VALUE!</v>
      </c>
      <c r="CI210" s="160">
        <f t="shared" si="6"/>
        <v>1</v>
      </c>
      <c r="CJ210" s="160" t="e">
        <f>IF(CI210=0,0,SUM(CH211:$CH$254))</f>
        <v>#VALUE!</v>
      </c>
      <c r="CK210" s="20"/>
      <c r="CL210" s="32">
        <f t="shared" si="34"/>
        <v>56</v>
      </c>
      <c r="CM210" s="161" t="e">
        <f>IF(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gt;CP152,CP152,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f>
        <v>#VALUE!</v>
      </c>
      <c r="CN210" s="30">
        <f t="shared" si="14"/>
        <v>0</v>
      </c>
      <c r="CO210" s="160" t="e">
        <f t="shared" si="7"/>
        <v>#VALUE!</v>
      </c>
      <c r="CP210" s="160">
        <f t="shared" si="23"/>
        <v>1</v>
      </c>
      <c r="CQ210" s="160" t="e">
        <f>IF(CP210=0,0,SUM(CO211:$CO$254))</f>
        <v>#VALUE!</v>
      </c>
      <c r="CR210" s="166"/>
      <c r="CS210" s="32">
        <f t="shared" si="35"/>
        <v>56</v>
      </c>
      <c r="CT210" s="180" t="e">
        <f>IF(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gt;CW152,CW152,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f>
        <v>#VALUE!</v>
      </c>
      <c r="CU210" s="177">
        <f t="shared" si="15"/>
        <v>0</v>
      </c>
      <c r="CV210" s="179" t="e">
        <f t="shared" si="8"/>
        <v>#VALUE!</v>
      </c>
      <c r="CW210" s="179">
        <f t="shared" si="9"/>
        <v>1</v>
      </c>
      <c r="CX210" s="181" t="e">
        <f>IF(CW210=0,0,SUM(CV211:CV$254))</f>
        <v>#VALUE!</v>
      </c>
      <c r="CY210" s="177">
        <f t="shared" si="25"/>
        <v>0</v>
      </c>
      <c r="CZ210" s="179" t="e">
        <f>IF(CV210&gt;0,0,IF(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gt;DA152,DA152,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f>
        <v>#VALUE!</v>
      </c>
      <c r="DA210" s="181" t="e">
        <f>IF(CZ210=0,0,SUM(CZ211:$CZ$254))</f>
        <v>#VALUE!</v>
      </c>
      <c r="DB210" s="181" t="e">
        <f t="shared" si="26"/>
        <v>#VALUE!</v>
      </c>
      <c r="DC210" s="166"/>
      <c r="DD210" s="178">
        <f t="shared" si="36"/>
        <v>56</v>
      </c>
      <c r="DE210" s="180" t="e">
        <f>IF(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gt;DH152,DH152,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f>
        <v>#VALUE!</v>
      </c>
      <c r="DF210" s="177">
        <f t="shared" si="16"/>
        <v>0</v>
      </c>
      <c r="DG210" s="179" t="e">
        <f t="shared" si="10"/>
        <v>#VALUE!</v>
      </c>
      <c r="DH210" s="179">
        <f t="shared" si="11"/>
        <v>1</v>
      </c>
      <c r="DI210" s="181" t="e">
        <f>IF(DH210=0,0,SUM(DG211:DG$254))</f>
        <v>#VALUE!</v>
      </c>
      <c r="DJ210" s="177">
        <f t="shared" si="17"/>
        <v>0</v>
      </c>
      <c r="DK210" s="179" t="e">
        <f>IF(DG210&gt;0,0,IF(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gt;DL152,DL152,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f>
        <v>#VALUE!</v>
      </c>
      <c r="DL210" s="181" t="e">
        <f>IF(DK210=0,0,SUM(DK211:$DK$254))</f>
        <v>#VALUE!</v>
      </c>
      <c r="DM210" s="181" t="e">
        <f t="shared" si="28"/>
        <v>#VALUE!</v>
      </c>
      <c r="DO210" s="178">
        <f t="shared" si="37"/>
        <v>56</v>
      </c>
      <c r="DP210" s="180" t="e">
        <f>IF(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gt;DS152,DS152,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f>
        <v>#VALUE!</v>
      </c>
      <c r="DQ210" s="177">
        <f t="shared" si="18"/>
        <v>0</v>
      </c>
      <c r="DR210" s="179" t="e">
        <f t="shared" si="31"/>
        <v>#VALUE!</v>
      </c>
      <c r="DS210" s="179">
        <f t="shared" si="2"/>
        <v>1</v>
      </c>
      <c r="DT210" s="181" t="e">
        <f>IF(DS210=0,0,SUM(DR211:DR$254))</f>
        <v>#VALUE!</v>
      </c>
      <c r="DU210" s="177">
        <f t="shared" si="19"/>
        <v>0</v>
      </c>
      <c r="DV210" s="179" t="e">
        <f>IF(DR210&gt;0,0,IF(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gt;DW152,DW152,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f>
        <v>#VALUE!</v>
      </c>
      <c r="DW210" s="181" t="e">
        <f>IF(DV210=0,0,SUM(DV211:$DV$254))</f>
        <v>#VALUE!</v>
      </c>
      <c r="DX210" s="181" t="e">
        <f t="shared" si="30"/>
        <v>#VALUE!</v>
      </c>
    </row>
    <row r="211" spans="72:128" ht="16.5" customHeight="1" x14ac:dyDescent="0.15">
      <c r="BT211" s="23">
        <v>89</v>
      </c>
      <c r="BU211" s="24">
        <v>1.2E-2</v>
      </c>
      <c r="BV211" s="24"/>
      <c r="BW211" s="70"/>
      <c r="BX211" s="32">
        <f t="shared" si="32"/>
        <v>57</v>
      </c>
      <c r="BY211" s="161" t="e">
        <f>IF(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gt;CB152,CB152,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f>
        <v>#VALUE!</v>
      </c>
      <c r="BZ211" s="30">
        <f t="shared" si="12"/>
        <v>0</v>
      </c>
      <c r="CA211" s="160" t="e">
        <f t="shared" si="3"/>
        <v>#VALUE!</v>
      </c>
      <c r="CB211" s="160">
        <f t="shared" si="4"/>
        <v>1</v>
      </c>
      <c r="CC211" s="160" t="e">
        <f>IF(CB211=0,0,SUM(CA212:$CA$254))</f>
        <v>#VALUE!</v>
      </c>
      <c r="CD211" s="20"/>
      <c r="CE211" s="32">
        <f t="shared" si="33"/>
        <v>57</v>
      </c>
      <c r="CF211" s="161" t="e">
        <f>IF(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gt;CI152,CI152,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f>
        <v>#VALUE!</v>
      </c>
      <c r="CG211" s="30">
        <f t="shared" si="13"/>
        <v>0</v>
      </c>
      <c r="CH211" s="160" t="e">
        <f t="shared" si="5"/>
        <v>#VALUE!</v>
      </c>
      <c r="CI211" s="160">
        <f t="shared" si="6"/>
        <v>1</v>
      </c>
      <c r="CJ211" s="160" t="e">
        <f>IF(CI211=0,0,SUM(CH212:$CH$254))</f>
        <v>#VALUE!</v>
      </c>
      <c r="CK211" s="20"/>
      <c r="CL211" s="32">
        <f t="shared" si="34"/>
        <v>57</v>
      </c>
      <c r="CM211" s="161" t="e">
        <f>IF(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gt;CP152,CP152,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f>
        <v>#VALUE!</v>
      </c>
      <c r="CN211" s="30">
        <f t="shared" si="14"/>
        <v>0</v>
      </c>
      <c r="CO211" s="160" t="e">
        <f t="shared" si="7"/>
        <v>#VALUE!</v>
      </c>
      <c r="CP211" s="160">
        <f t="shared" si="23"/>
        <v>1</v>
      </c>
      <c r="CQ211" s="160" t="e">
        <f>IF(CP211=0,0,SUM(CO212:$CO$254))</f>
        <v>#VALUE!</v>
      </c>
      <c r="CR211" s="166"/>
      <c r="CS211" s="32">
        <f t="shared" si="35"/>
        <v>57</v>
      </c>
      <c r="CT211" s="180" t="e">
        <f>IF(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gt;CW152,CW152,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f>
        <v>#VALUE!</v>
      </c>
      <c r="CU211" s="177">
        <f t="shared" si="15"/>
        <v>0</v>
      </c>
      <c r="CV211" s="179" t="e">
        <f t="shared" si="8"/>
        <v>#VALUE!</v>
      </c>
      <c r="CW211" s="179">
        <f t="shared" si="9"/>
        <v>1</v>
      </c>
      <c r="CX211" s="181" t="e">
        <f>IF(CW211=0,0,SUM(CV212:CV$254))</f>
        <v>#VALUE!</v>
      </c>
      <c r="CY211" s="177">
        <f t="shared" si="25"/>
        <v>0</v>
      </c>
      <c r="CZ211" s="179" t="e">
        <f>IF(CV211&gt;0,0,IF(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gt;DA152,DA152,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f>
        <v>#VALUE!</v>
      </c>
      <c r="DA211" s="181" t="e">
        <f>IF(CZ211=0,0,SUM(CZ212:$CZ$254))</f>
        <v>#VALUE!</v>
      </c>
      <c r="DB211" s="181" t="e">
        <f t="shared" si="26"/>
        <v>#VALUE!</v>
      </c>
      <c r="DC211" s="166"/>
      <c r="DD211" s="178">
        <f t="shared" si="36"/>
        <v>57</v>
      </c>
      <c r="DE211" s="180" t="e">
        <f>IF(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gt;DH152,DH152,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f>
        <v>#VALUE!</v>
      </c>
      <c r="DF211" s="177">
        <f t="shared" si="16"/>
        <v>0</v>
      </c>
      <c r="DG211" s="179" t="e">
        <f t="shared" si="10"/>
        <v>#VALUE!</v>
      </c>
      <c r="DH211" s="179">
        <f t="shared" si="11"/>
        <v>1</v>
      </c>
      <c r="DI211" s="181" t="e">
        <f>IF(DH211=0,0,SUM(DG212:DG$254))</f>
        <v>#VALUE!</v>
      </c>
      <c r="DJ211" s="177">
        <f t="shared" si="17"/>
        <v>0</v>
      </c>
      <c r="DK211" s="179" t="e">
        <f>IF(DG211&gt;0,0,IF(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gt;DL152,DL152,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f>
        <v>#VALUE!</v>
      </c>
      <c r="DL211" s="181" t="e">
        <f>IF(DK211=0,0,SUM(DK212:$DK$254))</f>
        <v>#VALUE!</v>
      </c>
      <c r="DM211" s="181" t="e">
        <f t="shared" si="28"/>
        <v>#VALUE!</v>
      </c>
      <c r="DO211" s="178">
        <f t="shared" si="37"/>
        <v>57</v>
      </c>
      <c r="DP211" s="180" t="e">
        <f>IF(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gt;DS152,DS152,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f>
        <v>#VALUE!</v>
      </c>
      <c r="DQ211" s="177">
        <f t="shared" si="18"/>
        <v>0</v>
      </c>
      <c r="DR211" s="179" t="e">
        <f t="shared" si="31"/>
        <v>#VALUE!</v>
      </c>
      <c r="DS211" s="179">
        <f t="shared" si="2"/>
        <v>1</v>
      </c>
      <c r="DT211" s="181" t="e">
        <f>IF(DS211=0,0,SUM(DR212:DR$254))</f>
        <v>#VALUE!</v>
      </c>
      <c r="DU211" s="177">
        <f t="shared" si="19"/>
        <v>0</v>
      </c>
      <c r="DV211" s="179" t="e">
        <f>IF(DR211&gt;0,0,IF(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gt;DW152,DW152,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f>
        <v>#VALUE!</v>
      </c>
      <c r="DW211" s="181" t="e">
        <f>IF(DV211=0,0,SUM(DV212:$DV$254))</f>
        <v>#VALUE!</v>
      </c>
      <c r="DX211" s="181" t="e">
        <f t="shared" si="30"/>
        <v>#VALUE!</v>
      </c>
    </row>
    <row r="212" spans="72:128" ht="16.5" customHeight="1" x14ac:dyDescent="0.15">
      <c r="BT212" s="23">
        <v>90</v>
      </c>
      <c r="BU212" s="24">
        <v>1.2E-2</v>
      </c>
      <c r="BV212" s="24"/>
      <c r="BW212" s="70"/>
      <c r="BX212" s="32">
        <f t="shared" si="32"/>
        <v>58</v>
      </c>
      <c r="BY212" s="161" t="e">
        <f>IF(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gt;CB152,CB152,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f>
        <v>#VALUE!</v>
      </c>
      <c r="BZ212" s="30">
        <f t="shared" si="12"/>
        <v>0</v>
      </c>
      <c r="CA212" s="160" t="e">
        <f t="shared" si="3"/>
        <v>#VALUE!</v>
      </c>
      <c r="CB212" s="160">
        <f t="shared" si="4"/>
        <v>1</v>
      </c>
      <c r="CC212" s="160" t="e">
        <f>IF(CB212=0,0,SUM(CA213:$CA$254))</f>
        <v>#VALUE!</v>
      </c>
      <c r="CD212" s="20"/>
      <c r="CE212" s="32">
        <f t="shared" si="33"/>
        <v>58</v>
      </c>
      <c r="CF212" s="161" t="e">
        <f>IF(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gt;CI152,CI152,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f>
        <v>#VALUE!</v>
      </c>
      <c r="CG212" s="30">
        <f t="shared" si="13"/>
        <v>0</v>
      </c>
      <c r="CH212" s="160" t="e">
        <f t="shared" si="5"/>
        <v>#VALUE!</v>
      </c>
      <c r="CI212" s="160">
        <f t="shared" si="6"/>
        <v>1</v>
      </c>
      <c r="CJ212" s="160" t="e">
        <f>IF(CI212=0,0,SUM(CH213:$CH$254))</f>
        <v>#VALUE!</v>
      </c>
      <c r="CK212" s="20"/>
      <c r="CL212" s="32">
        <f t="shared" si="34"/>
        <v>58</v>
      </c>
      <c r="CM212" s="161" t="e">
        <f>IF(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gt;CP152,CP152,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f>
        <v>#VALUE!</v>
      </c>
      <c r="CN212" s="30">
        <f t="shared" si="14"/>
        <v>0</v>
      </c>
      <c r="CO212" s="160" t="e">
        <f t="shared" si="7"/>
        <v>#VALUE!</v>
      </c>
      <c r="CP212" s="160">
        <f t="shared" si="23"/>
        <v>1</v>
      </c>
      <c r="CQ212" s="160" t="e">
        <f>IF(CP212=0,0,SUM(CO213:$CO$254))</f>
        <v>#VALUE!</v>
      </c>
      <c r="CR212" s="166"/>
      <c r="CS212" s="32">
        <f t="shared" si="35"/>
        <v>58</v>
      </c>
      <c r="CT212" s="180" t="e">
        <f>IF(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gt;CW152,CW152,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f>
        <v>#VALUE!</v>
      </c>
      <c r="CU212" s="177">
        <f t="shared" si="15"/>
        <v>0</v>
      </c>
      <c r="CV212" s="179" t="e">
        <f t="shared" si="8"/>
        <v>#VALUE!</v>
      </c>
      <c r="CW212" s="179">
        <f t="shared" si="9"/>
        <v>1</v>
      </c>
      <c r="CX212" s="181" t="e">
        <f>IF(CW212=0,0,SUM(CV213:CV$254))</f>
        <v>#VALUE!</v>
      </c>
      <c r="CY212" s="177">
        <f t="shared" si="25"/>
        <v>0</v>
      </c>
      <c r="CZ212" s="179" t="e">
        <f>IF(CV212&gt;0,0,IF(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gt;DA152,DA152,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f>
        <v>#VALUE!</v>
      </c>
      <c r="DA212" s="181" t="e">
        <f>IF(CZ212=0,0,SUM(CZ213:$CZ$254))</f>
        <v>#VALUE!</v>
      </c>
      <c r="DB212" s="181" t="e">
        <f t="shared" si="26"/>
        <v>#VALUE!</v>
      </c>
      <c r="DC212" s="166"/>
      <c r="DD212" s="178">
        <f t="shared" si="36"/>
        <v>58</v>
      </c>
      <c r="DE212" s="180" t="e">
        <f>IF(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gt;DH152,DH152,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f>
        <v>#VALUE!</v>
      </c>
      <c r="DF212" s="177">
        <f t="shared" si="16"/>
        <v>0</v>
      </c>
      <c r="DG212" s="179" t="e">
        <f t="shared" si="10"/>
        <v>#VALUE!</v>
      </c>
      <c r="DH212" s="179">
        <f t="shared" si="11"/>
        <v>1</v>
      </c>
      <c r="DI212" s="181" t="e">
        <f>IF(DH212=0,0,SUM(DG213:DG$254))</f>
        <v>#VALUE!</v>
      </c>
      <c r="DJ212" s="177">
        <f t="shared" si="17"/>
        <v>0</v>
      </c>
      <c r="DK212" s="179" t="e">
        <f>IF(DG212&gt;0,0,IF(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gt;DL152,DL152,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f>
        <v>#VALUE!</v>
      </c>
      <c r="DL212" s="181" t="e">
        <f>IF(DK212=0,0,SUM(DK213:$DK$254))</f>
        <v>#VALUE!</v>
      </c>
      <c r="DM212" s="181" t="e">
        <f t="shared" si="28"/>
        <v>#VALUE!</v>
      </c>
      <c r="DO212" s="178">
        <f t="shared" si="37"/>
        <v>58</v>
      </c>
      <c r="DP212" s="180" t="e">
        <f>IF(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gt;DS152,DS152,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f>
        <v>#VALUE!</v>
      </c>
      <c r="DQ212" s="177">
        <f t="shared" si="18"/>
        <v>0</v>
      </c>
      <c r="DR212" s="179" t="e">
        <f t="shared" si="31"/>
        <v>#VALUE!</v>
      </c>
      <c r="DS212" s="179">
        <f t="shared" si="2"/>
        <v>1</v>
      </c>
      <c r="DT212" s="181" t="e">
        <f>IF(DS212=0,0,SUM(DR213:DR$254))</f>
        <v>#VALUE!</v>
      </c>
      <c r="DU212" s="177">
        <f t="shared" si="19"/>
        <v>0</v>
      </c>
      <c r="DV212" s="179" t="e">
        <f>IF(DR212&gt;0,0,IF(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gt;DW152,DW152,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f>
        <v>#VALUE!</v>
      </c>
      <c r="DW212" s="181" t="e">
        <f>IF(DV212=0,0,SUM(DV213:$DV$254))</f>
        <v>#VALUE!</v>
      </c>
      <c r="DX212" s="181" t="e">
        <f t="shared" si="30"/>
        <v>#VALUE!</v>
      </c>
    </row>
    <row r="213" spans="72:128" ht="16.5" customHeight="1" x14ac:dyDescent="0.15">
      <c r="BT213" s="23">
        <v>91</v>
      </c>
      <c r="BU213" s="24">
        <v>1.0999999999999999E-2</v>
      </c>
      <c r="BV213" s="24"/>
      <c r="BW213" s="70"/>
      <c r="BX213" s="32">
        <f t="shared" si="32"/>
        <v>59</v>
      </c>
      <c r="BY213" s="161" t="e">
        <f>IF(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gt;CB152,CB152,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f>
        <v>#VALUE!</v>
      </c>
      <c r="BZ213" s="30">
        <f t="shared" si="12"/>
        <v>0</v>
      </c>
      <c r="CA213" s="160" t="e">
        <f t="shared" si="3"/>
        <v>#VALUE!</v>
      </c>
      <c r="CB213" s="160">
        <f t="shared" si="4"/>
        <v>1</v>
      </c>
      <c r="CC213" s="160" t="e">
        <f>IF(CB213=0,0,SUM(CA214:$CA$254))</f>
        <v>#VALUE!</v>
      </c>
      <c r="CD213" s="20"/>
      <c r="CE213" s="32">
        <f t="shared" si="33"/>
        <v>59</v>
      </c>
      <c r="CF213" s="161" t="e">
        <f>IF(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gt;CI152,CI152,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f>
        <v>#VALUE!</v>
      </c>
      <c r="CG213" s="30">
        <f t="shared" si="13"/>
        <v>0</v>
      </c>
      <c r="CH213" s="160" t="e">
        <f t="shared" si="5"/>
        <v>#VALUE!</v>
      </c>
      <c r="CI213" s="160">
        <f t="shared" si="6"/>
        <v>1</v>
      </c>
      <c r="CJ213" s="160" t="e">
        <f>IF(CI213=0,0,SUM(CH214:$CH$254))</f>
        <v>#VALUE!</v>
      </c>
      <c r="CK213" s="20"/>
      <c r="CL213" s="32">
        <f t="shared" si="34"/>
        <v>59</v>
      </c>
      <c r="CM213" s="161" t="e">
        <f>IF(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gt;CP152,CP152,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f>
        <v>#VALUE!</v>
      </c>
      <c r="CN213" s="30">
        <f t="shared" si="14"/>
        <v>0</v>
      </c>
      <c r="CO213" s="160" t="e">
        <f t="shared" si="7"/>
        <v>#VALUE!</v>
      </c>
      <c r="CP213" s="160">
        <f t="shared" si="23"/>
        <v>1</v>
      </c>
      <c r="CQ213" s="160" t="e">
        <f>IF(CP213=0,0,SUM(CO214:$CO$254))</f>
        <v>#VALUE!</v>
      </c>
      <c r="CR213" s="166"/>
      <c r="CS213" s="32">
        <f t="shared" si="35"/>
        <v>59</v>
      </c>
      <c r="CT213" s="180" t="e">
        <f>IF(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gt;CW152,CW152,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f>
        <v>#VALUE!</v>
      </c>
      <c r="CU213" s="177">
        <f t="shared" si="15"/>
        <v>0</v>
      </c>
      <c r="CV213" s="179" t="e">
        <f t="shared" si="8"/>
        <v>#VALUE!</v>
      </c>
      <c r="CW213" s="179">
        <f t="shared" si="9"/>
        <v>1</v>
      </c>
      <c r="CX213" s="181" t="e">
        <f>IF(CW213=0,0,SUM(CV214:CV$254))</f>
        <v>#VALUE!</v>
      </c>
      <c r="CY213" s="177">
        <f t="shared" si="25"/>
        <v>0</v>
      </c>
      <c r="CZ213" s="179" t="e">
        <f>IF(CV213&gt;0,0,IF(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gt;DA152,DA152,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f>
        <v>#VALUE!</v>
      </c>
      <c r="DA213" s="181" t="e">
        <f>IF(CZ213=0,0,SUM(CZ214:$CZ$254))</f>
        <v>#VALUE!</v>
      </c>
      <c r="DB213" s="181" t="e">
        <f t="shared" si="26"/>
        <v>#VALUE!</v>
      </c>
      <c r="DC213" s="166"/>
      <c r="DD213" s="178">
        <f t="shared" si="36"/>
        <v>59</v>
      </c>
      <c r="DE213" s="180" t="e">
        <f>IF(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gt;DH152,DH152,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f>
        <v>#VALUE!</v>
      </c>
      <c r="DF213" s="177">
        <f t="shared" si="16"/>
        <v>0</v>
      </c>
      <c r="DG213" s="179" t="e">
        <f t="shared" si="10"/>
        <v>#VALUE!</v>
      </c>
      <c r="DH213" s="179">
        <f t="shared" si="11"/>
        <v>1</v>
      </c>
      <c r="DI213" s="181" t="e">
        <f>IF(DH213=0,0,SUM(DG214:DG$254))</f>
        <v>#VALUE!</v>
      </c>
      <c r="DJ213" s="177">
        <f t="shared" si="17"/>
        <v>0</v>
      </c>
      <c r="DK213" s="179" t="e">
        <f>IF(DG213&gt;0,0,IF(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gt;DL152,DL152,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f>
        <v>#VALUE!</v>
      </c>
      <c r="DL213" s="181" t="e">
        <f>IF(DK213=0,0,SUM(DK214:$DK$254))</f>
        <v>#VALUE!</v>
      </c>
      <c r="DM213" s="181" t="e">
        <f t="shared" si="28"/>
        <v>#VALUE!</v>
      </c>
      <c r="DO213" s="178">
        <f t="shared" si="37"/>
        <v>59</v>
      </c>
      <c r="DP213" s="180" t="e">
        <f>IF(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gt;DS152,DS152,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f>
        <v>#VALUE!</v>
      </c>
      <c r="DQ213" s="177">
        <f t="shared" si="18"/>
        <v>0</v>
      </c>
      <c r="DR213" s="179" t="e">
        <f t="shared" si="31"/>
        <v>#VALUE!</v>
      </c>
      <c r="DS213" s="179">
        <f t="shared" si="2"/>
        <v>1</v>
      </c>
      <c r="DT213" s="181" t="e">
        <f>IF(DS213=0,0,SUM(DR214:DR$254))</f>
        <v>#VALUE!</v>
      </c>
      <c r="DU213" s="177">
        <f t="shared" si="19"/>
        <v>0</v>
      </c>
      <c r="DV213" s="179" t="e">
        <f>IF(DR213&gt;0,0,IF(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gt;DW152,DW152,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f>
        <v>#VALUE!</v>
      </c>
      <c r="DW213" s="181" t="e">
        <f>IF(DV213=0,0,SUM(DV214:$DV$254))</f>
        <v>#VALUE!</v>
      </c>
      <c r="DX213" s="181" t="e">
        <f t="shared" si="30"/>
        <v>#VALUE!</v>
      </c>
    </row>
    <row r="214" spans="72:128" ht="16.5" customHeight="1" x14ac:dyDescent="0.15">
      <c r="BT214" s="23">
        <v>92</v>
      </c>
      <c r="BU214" s="24">
        <v>1.0999999999999999E-2</v>
      </c>
      <c r="BV214" s="24"/>
      <c r="BW214" s="70"/>
      <c r="BX214" s="32">
        <f t="shared" si="32"/>
        <v>60</v>
      </c>
      <c r="BY214" s="161" t="e">
        <f>IF(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gt;CB152,CB152,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f>
        <v>#VALUE!</v>
      </c>
      <c r="BZ214" s="30">
        <f t="shared" si="12"/>
        <v>0</v>
      </c>
      <c r="CA214" s="160" t="e">
        <f t="shared" si="3"/>
        <v>#VALUE!</v>
      </c>
      <c r="CB214" s="160">
        <f t="shared" si="4"/>
        <v>1</v>
      </c>
      <c r="CC214" s="160" t="e">
        <f>IF(CB214=0,0,SUM(CA215:$CA$254))</f>
        <v>#VALUE!</v>
      </c>
      <c r="CD214" s="20"/>
      <c r="CE214" s="32">
        <f t="shared" si="33"/>
        <v>60</v>
      </c>
      <c r="CF214" s="161" t="e">
        <f>IF(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gt;CI152,CI152,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f>
        <v>#VALUE!</v>
      </c>
      <c r="CG214" s="30">
        <f t="shared" si="13"/>
        <v>0</v>
      </c>
      <c r="CH214" s="160" t="e">
        <f t="shared" si="5"/>
        <v>#VALUE!</v>
      </c>
      <c r="CI214" s="160">
        <f t="shared" si="6"/>
        <v>1</v>
      </c>
      <c r="CJ214" s="160" t="e">
        <f>IF(CI214=0,0,SUM(CH215:$CH$254))</f>
        <v>#VALUE!</v>
      </c>
      <c r="CK214" s="20"/>
      <c r="CL214" s="32">
        <f t="shared" si="34"/>
        <v>60</v>
      </c>
      <c r="CM214" s="161" t="e">
        <f>IF(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gt;CP152,CP152,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f>
        <v>#VALUE!</v>
      </c>
      <c r="CN214" s="30">
        <f t="shared" si="14"/>
        <v>0</v>
      </c>
      <c r="CO214" s="160" t="e">
        <f t="shared" si="7"/>
        <v>#VALUE!</v>
      </c>
      <c r="CP214" s="160">
        <f t="shared" si="23"/>
        <v>1</v>
      </c>
      <c r="CQ214" s="160" t="e">
        <f>IF(CP214=0,0,SUM(CO215:$CO$254))</f>
        <v>#VALUE!</v>
      </c>
      <c r="CR214" s="166"/>
      <c r="CS214" s="32">
        <f t="shared" si="35"/>
        <v>60</v>
      </c>
      <c r="CT214" s="180" t="e">
        <f>IF(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gt;CW152,CW152,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f>
        <v>#VALUE!</v>
      </c>
      <c r="CU214" s="177">
        <f t="shared" si="15"/>
        <v>0</v>
      </c>
      <c r="CV214" s="179" t="e">
        <f t="shared" si="8"/>
        <v>#VALUE!</v>
      </c>
      <c r="CW214" s="179">
        <f t="shared" si="9"/>
        <v>1</v>
      </c>
      <c r="CX214" s="181" t="e">
        <f>IF(CW214=0,0,SUM(CV215:CV$254))</f>
        <v>#VALUE!</v>
      </c>
      <c r="CY214" s="177">
        <f t="shared" si="25"/>
        <v>0</v>
      </c>
      <c r="CZ214" s="179" t="e">
        <f>IF(CV214&gt;0,0,IF(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gt;DA152,DA152,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f>
        <v>#VALUE!</v>
      </c>
      <c r="DA214" s="181" t="e">
        <f>IF(CZ214=0,0,SUM(CZ215:$CZ$254))</f>
        <v>#VALUE!</v>
      </c>
      <c r="DB214" s="181" t="e">
        <f t="shared" si="26"/>
        <v>#VALUE!</v>
      </c>
      <c r="DC214" s="166"/>
      <c r="DD214" s="178">
        <f t="shared" si="36"/>
        <v>60</v>
      </c>
      <c r="DE214" s="180" t="e">
        <f>IF(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gt;DH152,DH152,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f>
        <v>#VALUE!</v>
      </c>
      <c r="DF214" s="177">
        <f t="shared" si="16"/>
        <v>0</v>
      </c>
      <c r="DG214" s="179" t="e">
        <f t="shared" si="10"/>
        <v>#VALUE!</v>
      </c>
      <c r="DH214" s="179">
        <f t="shared" si="11"/>
        <v>1</v>
      </c>
      <c r="DI214" s="181" t="e">
        <f>IF(DH214=0,0,SUM(DG215:DG$254))</f>
        <v>#VALUE!</v>
      </c>
      <c r="DJ214" s="177">
        <f t="shared" si="17"/>
        <v>0</v>
      </c>
      <c r="DK214" s="179" t="e">
        <f>IF(DG214&gt;0,0,IF(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gt;DL152,DL152,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f>
        <v>#VALUE!</v>
      </c>
      <c r="DL214" s="181" t="e">
        <f>IF(DK214=0,0,SUM(DK215:$DK$254))</f>
        <v>#VALUE!</v>
      </c>
      <c r="DM214" s="181" t="e">
        <f t="shared" si="28"/>
        <v>#VALUE!</v>
      </c>
      <c r="DO214" s="178">
        <f t="shared" si="37"/>
        <v>60</v>
      </c>
      <c r="DP214" s="180" t="e">
        <f>IF(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gt;DS152,DS152,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f>
        <v>#VALUE!</v>
      </c>
      <c r="DQ214" s="177">
        <f t="shared" si="18"/>
        <v>0</v>
      </c>
      <c r="DR214" s="179" t="e">
        <f t="shared" si="31"/>
        <v>#VALUE!</v>
      </c>
      <c r="DS214" s="179">
        <f t="shared" si="2"/>
        <v>1</v>
      </c>
      <c r="DT214" s="181" t="e">
        <f>IF(DS214=0,0,SUM(DR215:DR$254))</f>
        <v>#VALUE!</v>
      </c>
      <c r="DU214" s="177">
        <f t="shared" si="19"/>
        <v>0</v>
      </c>
      <c r="DV214" s="179" t="e">
        <f>IF(DR214&gt;0,0,IF(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gt;DW152,DW152,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f>
        <v>#VALUE!</v>
      </c>
      <c r="DW214" s="181" t="e">
        <f>IF(DV214=0,0,SUM(DV215:$DV$254))</f>
        <v>#VALUE!</v>
      </c>
      <c r="DX214" s="181" t="e">
        <f t="shared" si="30"/>
        <v>#VALUE!</v>
      </c>
    </row>
    <row r="215" spans="72:128" ht="16.5" customHeight="1" x14ac:dyDescent="0.15">
      <c r="BT215" s="23">
        <v>93</v>
      </c>
      <c r="BU215" s="24">
        <v>1.0999999999999999E-2</v>
      </c>
      <c r="BV215" s="24"/>
      <c r="BW215" s="70"/>
      <c r="BX215" s="32">
        <f t="shared" si="32"/>
        <v>61</v>
      </c>
      <c r="BY215" s="161" t="e">
        <f>IF(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gt;CB152,CB152,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f>
        <v>#VALUE!</v>
      </c>
      <c r="BZ215" s="30">
        <f t="shared" si="12"/>
        <v>0</v>
      </c>
      <c r="CA215" s="160" t="e">
        <f t="shared" si="3"/>
        <v>#VALUE!</v>
      </c>
      <c r="CB215" s="160">
        <f t="shared" si="4"/>
        <v>1</v>
      </c>
      <c r="CC215" s="160" t="e">
        <f>IF(CB215=0,0,SUM(CA216:$CA$254))</f>
        <v>#VALUE!</v>
      </c>
      <c r="CD215" s="20"/>
      <c r="CE215" s="32">
        <f t="shared" si="33"/>
        <v>61</v>
      </c>
      <c r="CF215" s="161" t="e">
        <f>IF(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gt;CI152,CI152,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f>
        <v>#VALUE!</v>
      </c>
      <c r="CG215" s="30">
        <f t="shared" si="13"/>
        <v>0</v>
      </c>
      <c r="CH215" s="160" t="e">
        <f t="shared" si="5"/>
        <v>#VALUE!</v>
      </c>
      <c r="CI215" s="160">
        <f t="shared" si="6"/>
        <v>1</v>
      </c>
      <c r="CJ215" s="160" t="e">
        <f>IF(CI215=0,0,SUM(CH216:$CH$254))</f>
        <v>#VALUE!</v>
      </c>
      <c r="CK215" s="20"/>
      <c r="CL215" s="32">
        <f t="shared" si="34"/>
        <v>61</v>
      </c>
      <c r="CM215" s="161" t="e">
        <f>IF(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gt;CP152,CP152,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f>
        <v>#VALUE!</v>
      </c>
      <c r="CN215" s="30">
        <f t="shared" si="14"/>
        <v>0</v>
      </c>
      <c r="CO215" s="160" t="e">
        <f t="shared" si="7"/>
        <v>#VALUE!</v>
      </c>
      <c r="CP215" s="160">
        <f t="shared" si="23"/>
        <v>1</v>
      </c>
      <c r="CQ215" s="160" t="e">
        <f>IF(CP215=0,0,SUM(CO216:$CO$254))</f>
        <v>#VALUE!</v>
      </c>
      <c r="CR215" s="166"/>
      <c r="CS215" s="32">
        <f t="shared" si="35"/>
        <v>61</v>
      </c>
      <c r="CT215" s="180" t="e">
        <f>IF(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gt;CW152,CW152,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f>
        <v>#VALUE!</v>
      </c>
      <c r="CU215" s="177">
        <f t="shared" si="15"/>
        <v>0</v>
      </c>
      <c r="CV215" s="179" t="e">
        <f t="shared" si="8"/>
        <v>#VALUE!</v>
      </c>
      <c r="CW215" s="179">
        <f t="shared" si="9"/>
        <v>1</v>
      </c>
      <c r="CX215" s="181" t="e">
        <f>IF(CW215=0,0,SUM(CV216:CV$254))</f>
        <v>#VALUE!</v>
      </c>
      <c r="CY215" s="177">
        <f t="shared" si="25"/>
        <v>0</v>
      </c>
      <c r="CZ215" s="179" t="e">
        <f>IF(CV215&gt;0,0,IF(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gt;DA152,DA152,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f>
        <v>#VALUE!</v>
      </c>
      <c r="DA215" s="181" t="e">
        <f>IF(CZ215=0,0,SUM(CZ216:$CZ$254))</f>
        <v>#VALUE!</v>
      </c>
      <c r="DB215" s="181" t="e">
        <f t="shared" si="26"/>
        <v>#VALUE!</v>
      </c>
      <c r="DC215" s="166"/>
      <c r="DD215" s="178">
        <f t="shared" si="36"/>
        <v>61</v>
      </c>
      <c r="DE215" s="180" t="e">
        <f>IF(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gt;DH152,DH152,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f>
        <v>#VALUE!</v>
      </c>
      <c r="DF215" s="177">
        <f t="shared" si="16"/>
        <v>0</v>
      </c>
      <c r="DG215" s="179" t="e">
        <f t="shared" si="10"/>
        <v>#VALUE!</v>
      </c>
      <c r="DH215" s="179">
        <f t="shared" si="11"/>
        <v>1</v>
      </c>
      <c r="DI215" s="181" t="e">
        <f>IF(DH215=0,0,SUM(DG216:DG$254))</f>
        <v>#VALUE!</v>
      </c>
      <c r="DJ215" s="177">
        <f t="shared" si="17"/>
        <v>0</v>
      </c>
      <c r="DK215" s="179" t="e">
        <f>IF(DG215&gt;0,0,IF(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gt;DL152,DL152,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f>
        <v>#VALUE!</v>
      </c>
      <c r="DL215" s="181" t="e">
        <f>IF(DK215=0,0,SUM(DK216:$DK$254))</f>
        <v>#VALUE!</v>
      </c>
      <c r="DM215" s="181" t="e">
        <f t="shared" si="28"/>
        <v>#VALUE!</v>
      </c>
      <c r="DO215" s="178">
        <f t="shared" si="37"/>
        <v>61</v>
      </c>
      <c r="DP215" s="180" t="e">
        <f>IF(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gt;DS152,DS152,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f>
        <v>#VALUE!</v>
      </c>
      <c r="DQ215" s="177">
        <f t="shared" si="18"/>
        <v>0</v>
      </c>
      <c r="DR215" s="179" t="e">
        <f t="shared" si="31"/>
        <v>#VALUE!</v>
      </c>
      <c r="DS215" s="179">
        <f t="shared" si="2"/>
        <v>1</v>
      </c>
      <c r="DT215" s="181" t="e">
        <f>IF(DS215=0,0,SUM(DR216:DR$254))</f>
        <v>#VALUE!</v>
      </c>
      <c r="DU215" s="177">
        <f t="shared" si="19"/>
        <v>0</v>
      </c>
      <c r="DV215" s="179" t="e">
        <f>IF(DR215&gt;0,0,IF(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gt;DW152,DW152,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f>
        <v>#VALUE!</v>
      </c>
      <c r="DW215" s="181" t="e">
        <f>IF(DV215=0,0,SUM(DV216:$DV$254))</f>
        <v>#VALUE!</v>
      </c>
      <c r="DX215" s="181" t="e">
        <f t="shared" si="30"/>
        <v>#VALUE!</v>
      </c>
    </row>
    <row r="216" spans="72:128" ht="16.5" customHeight="1" x14ac:dyDescent="0.15">
      <c r="BT216" s="23">
        <v>94</v>
      </c>
      <c r="BU216" s="24">
        <v>1.0999999999999999E-2</v>
      </c>
      <c r="BV216" s="24"/>
      <c r="BW216" s="70"/>
      <c r="BX216" s="32">
        <f t="shared" si="32"/>
        <v>62</v>
      </c>
      <c r="BY216" s="161" t="e">
        <f>IF(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gt;CB152,CB152,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f>
        <v>#VALUE!</v>
      </c>
      <c r="BZ216" s="30">
        <f t="shared" si="12"/>
        <v>0</v>
      </c>
      <c r="CA216" s="160" t="e">
        <f t="shared" si="3"/>
        <v>#VALUE!</v>
      </c>
      <c r="CB216" s="160">
        <f t="shared" si="4"/>
        <v>1</v>
      </c>
      <c r="CC216" s="160" t="e">
        <f>IF(CB216=0,0,SUM(CA217:$CA$254))</f>
        <v>#VALUE!</v>
      </c>
      <c r="CD216" s="20"/>
      <c r="CE216" s="32">
        <f t="shared" si="33"/>
        <v>62</v>
      </c>
      <c r="CF216" s="161" t="e">
        <f>IF(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gt;CI152,CI152,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f>
        <v>#VALUE!</v>
      </c>
      <c r="CG216" s="30">
        <f t="shared" si="13"/>
        <v>0</v>
      </c>
      <c r="CH216" s="160" t="e">
        <f t="shared" si="5"/>
        <v>#VALUE!</v>
      </c>
      <c r="CI216" s="160">
        <f t="shared" si="6"/>
        <v>1</v>
      </c>
      <c r="CJ216" s="160" t="e">
        <f>IF(CI216=0,0,SUM(CH217:$CH$254))</f>
        <v>#VALUE!</v>
      </c>
      <c r="CK216" s="20"/>
      <c r="CL216" s="32">
        <f t="shared" si="34"/>
        <v>62</v>
      </c>
      <c r="CM216" s="161" t="e">
        <f>IF(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gt;CP152,CP152,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f>
        <v>#VALUE!</v>
      </c>
      <c r="CN216" s="30">
        <f t="shared" si="14"/>
        <v>0</v>
      </c>
      <c r="CO216" s="160" t="e">
        <f t="shared" si="7"/>
        <v>#VALUE!</v>
      </c>
      <c r="CP216" s="160">
        <f t="shared" si="23"/>
        <v>1</v>
      </c>
      <c r="CQ216" s="160" t="e">
        <f>IF(CP216=0,0,SUM(CO217:$CO$254))</f>
        <v>#VALUE!</v>
      </c>
      <c r="CR216" s="166"/>
      <c r="CS216" s="32">
        <f t="shared" si="35"/>
        <v>62</v>
      </c>
      <c r="CT216" s="180" t="e">
        <f>IF(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gt;CW152,CW152,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f>
        <v>#VALUE!</v>
      </c>
      <c r="CU216" s="177">
        <f t="shared" si="15"/>
        <v>0</v>
      </c>
      <c r="CV216" s="179" t="e">
        <f t="shared" si="8"/>
        <v>#VALUE!</v>
      </c>
      <c r="CW216" s="179">
        <f t="shared" si="9"/>
        <v>1</v>
      </c>
      <c r="CX216" s="181" t="e">
        <f>IF(CW216=0,0,SUM(CV217:CV$254))</f>
        <v>#VALUE!</v>
      </c>
      <c r="CY216" s="177">
        <f t="shared" si="25"/>
        <v>0</v>
      </c>
      <c r="CZ216" s="179" t="e">
        <f>IF(CV216&gt;0,0,IF(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gt;DA152,DA152,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f>
        <v>#VALUE!</v>
      </c>
      <c r="DA216" s="181" t="e">
        <f>IF(CZ216=0,0,SUM(CZ217:$CZ$254))</f>
        <v>#VALUE!</v>
      </c>
      <c r="DB216" s="181" t="e">
        <f t="shared" si="26"/>
        <v>#VALUE!</v>
      </c>
      <c r="DC216" s="166"/>
      <c r="DD216" s="178">
        <f t="shared" si="36"/>
        <v>62</v>
      </c>
      <c r="DE216" s="180" t="e">
        <f>IF(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gt;DH152,DH152,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f>
        <v>#VALUE!</v>
      </c>
      <c r="DF216" s="177">
        <f t="shared" si="16"/>
        <v>0</v>
      </c>
      <c r="DG216" s="179" t="e">
        <f t="shared" si="10"/>
        <v>#VALUE!</v>
      </c>
      <c r="DH216" s="179">
        <f t="shared" si="11"/>
        <v>1</v>
      </c>
      <c r="DI216" s="181" t="e">
        <f>IF(DH216=0,0,SUM(DG217:DG$254))</f>
        <v>#VALUE!</v>
      </c>
      <c r="DJ216" s="177">
        <f t="shared" si="17"/>
        <v>0</v>
      </c>
      <c r="DK216" s="179" t="e">
        <f>IF(DG216&gt;0,0,IF(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gt;DL152,DL152,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f>
        <v>#VALUE!</v>
      </c>
      <c r="DL216" s="181" t="e">
        <f>IF(DK216=0,0,SUM(DK217:$DK$254))</f>
        <v>#VALUE!</v>
      </c>
      <c r="DM216" s="181" t="e">
        <f t="shared" si="28"/>
        <v>#VALUE!</v>
      </c>
      <c r="DO216" s="178">
        <f t="shared" si="37"/>
        <v>62</v>
      </c>
      <c r="DP216" s="180" t="e">
        <f>IF(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gt;DS152,DS152,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f>
        <v>#VALUE!</v>
      </c>
      <c r="DQ216" s="177">
        <f t="shared" si="18"/>
        <v>0</v>
      </c>
      <c r="DR216" s="179" t="e">
        <f t="shared" si="31"/>
        <v>#VALUE!</v>
      </c>
      <c r="DS216" s="179">
        <f t="shared" si="2"/>
        <v>1</v>
      </c>
      <c r="DT216" s="181" t="e">
        <f>IF(DS216=0,0,SUM(DR217:DR$254))</f>
        <v>#VALUE!</v>
      </c>
      <c r="DU216" s="177">
        <f t="shared" si="19"/>
        <v>0</v>
      </c>
      <c r="DV216" s="179" t="e">
        <f>IF(DR216&gt;0,0,IF(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gt;DW152,DW152,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f>
        <v>#VALUE!</v>
      </c>
      <c r="DW216" s="181" t="e">
        <f>IF(DV216=0,0,SUM(DV217:$DV$254))</f>
        <v>#VALUE!</v>
      </c>
      <c r="DX216" s="181" t="e">
        <f t="shared" si="30"/>
        <v>#VALUE!</v>
      </c>
    </row>
    <row r="217" spans="72:128" ht="16.5" customHeight="1" x14ac:dyDescent="0.15">
      <c r="BT217" s="23">
        <v>95</v>
      </c>
      <c r="BU217" s="24">
        <v>1.0999999999999999E-2</v>
      </c>
      <c r="BV217" s="24"/>
      <c r="BW217" s="70"/>
      <c r="BX217" s="32">
        <f t="shared" si="32"/>
        <v>63</v>
      </c>
      <c r="BY217" s="161" t="e">
        <f>IF(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gt;CB152,CB152,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f>
        <v>#VALUE!</v>
      </c>
      <c r="BZ217" s="30">
        <f t="shared" si="12"/>
        <v>0</v>
      </c>
      <c r="CA217" s="160" t="e">
        <f t="shared" si="3"/>
        <v>#VALUE!</v>
      </c>
      <c r="CB217" s="160">
        <f t="shared" si="4"/>
        <v>1</v>
      </c>
      <c r="CC217" s="160" t="e">
        <f>IF(CB217=0,0,SUM(CA218:$CA$254))</f>
        <v>#VALUE!</v>
      </c>
      <c r="CD217" s="20"/>
      <c r="CE217" s="32">
        <f t="shared" si="33"/>
        <v>63</v>
      </c>
      <c r="CF217" s="161" t="e">
        <f>IF(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gt;CI152,CI152,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f>
        <v>#VALUE!</v>
      </c>
      <c r="CG217" s="30">
        <f t="shared" si="13"/>
        <v>0</v>
      </c>
      <c r="CH217" s="160" t="e">
        <f t="shared" si="5"/>
        <v>#VALUE!</v>
      </c>
      <c r="CI217" s="160">
        <f t="shared" si="6"/>
        <v>1</v>
      </c>
      <c r="CJ217" s="160" t="e">
        <f>IF(CI217=0,0,SUM(CH218:$CH$254))</f>
        <v>#VALUE!</v>
      </c>
      <c r="CK217" s="20"/>
      <c r="CL217" s="32">
        <f t="shared" si="34"/>
        <v>63</v>
      </c>
      <c r="CM217" s="161" t="e">
        <f>IF(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gt;CP152,CP152,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f>
        <v>#VALUE!</v>
      </c>
      <c r="CN217" s="30">
        <f t="shared" si="14"/>
        <v>0</v>
      </c>
      <c r="CO217" s="160" t="e">
        <f t="shared" si="7"/>
        <v>#VALUE!</v>
      </c>
      <c r="CP217" s="160">
        <f t="shared" si="23"/>
        <v>1</v>
      </c>
      <c r="CQ217" s="160" t="e">
        <f>IF(CP217=0,0,SUM(CO218:$CO$254))</f>
        <v>#VALUE!</v>
      </c>
      <c r="CR217" s="166"/>
      <c r="CS217" s="32">
        <f t="shared" si="35"/>
        <v>63</v>
      </c>
      <c r="CT217" s="180" t="e">
        <f>IF(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gt;CW152,CW152,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f>
        <v>#VALUE!</v>
      </c>
      <c r="CU217" s="177">
        <f t="shared" si="15"/>
        <v>0</v>
      </c>
      <c r="CV217" s="179" t="e">
        <f t="shared" si="8"/>
        <v>#VALUE!</v>
      </c>
      <c r="CW217" s="179">
        <f t="shared" si="9"/>
        <v>1</v>
      </c>
      <c r="CX217" s="181" t="e">
        <f>IF(CW217=0,0,SUM(CV218:CV$254))</f>
        <v>#VALUE!</v>
      </c>
      <c r="CY217" s="177">
        <f t="shared" si="25"/>
        <v>0</v>
      </c>
      <c r="CZ217" s="179" t="e">
        <f>IF(CV217&gt;0,0,IF(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gt;DA152,DA152,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f>
        <v>#VALUE!</v>
      </c>
      <c r="DA217" s="181" t="e">
        <f>IF(CZ217=0,0,SUM(CZ218:$CZ$254))</f>
        <v>#VALUE!</v>
      </c>
      <c r="DB217" s="181" t="e">
        <f t="shared" si="26"/>
        <v>#VALUE!</v>
      </c>
      <c r="DC217" s="166"/>
      <c r="DD217" s="178">
        <f t="shared" si="36"/>
        <v>63</v>
      </c>
      <c r="DE217" s="180" t="e">
        <f>IF(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gt;DH152,DH152,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f>
        <v>#VALUE!</v>
      </c>
      <c r="DF217" s="177">
        <f t="shared" si="16"/>
        <v>0</v>
      </c>
      <c r="DG217" s="179" t="e">
        <f t="shared" si="10"/>
        <v>#VALUE!</v>
      </c>
      <c r="DH217" s="179">
        <f t="shared" si="11"/>
        <v>1</v>
      </c>
      <c r="DI217" s="181" t="e">
        <f>IF(DH217=0,0,SUM(DG218:DG$254))</f>
        <v>#VALUE!</v>
      </c>
      <c r="DJ217" s="177">
        <f t="shared" si="17"/>
        <v>0</v>
      </c>
      <c r="DK217" s="179" t="e">
        <f>IF(DG217&gt;0,0,IF(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gt;DL152,DL152,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f>
        <v>#VALUE!</v>
      </c>
      <c r="DL217" s="181" t="e">
        <f>IF(DK217=0,0,SUM(DK218:$DK$254))</f>
        <v>#VALUE!</v>
      </c>
      <c r="DM217" s="181" t="e">
        <f t="shared" si="28"/>
        <v>#VALUE!</v>
      </c>
      <c r="DO217" s="178">
        <f t="shared" si="37"/>
        <v>63</v>
      </c>
      <c r="DP217" s="180" t="e">
        <f>IF(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gt;DS152,DS152,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f>
        <v>#VALUE!</v>
      </c>
      <c r="DQ217" s="177">
        <f t="shared" si="18"/>
        <v>0</v>
      </c>
      <c r="DR217" s="179" t="e">
        <f t="shared" si="31"/>
        <v>#VALUE!</v>
      </c>
      <c r="DS217" s="179">
        <f t="shared" si="2"/>
        <v>1</v>
      </c>
      <c r="DT217" s="181" t="e">
        <f>IF(DS217=0,0,SUM(DR218:DR$254))</f>
        <v>#VALUE!</v>
      </c>
      <c r="DU217" s="177">
        <f t="shared" si="19"/>
        <v>0</v>
      </c>
      <c r="DV217" s="179" t="e">
        <f>IF(DR217&gt;0,0,IF(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gt;DW152,DW152,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f>
        <v>#VALUE!</v>
      </c>
      <c r="DW217" s="181" t="e">
        <f>IF(DV217=0,0,SUM(DV218:$DV$254))</f>
        <v>#VALUE!</v>
      </c>
      <c r="DX217" s="181" t="e">
        <f t="shared" si="30"/>
        <v>#VALUE!</v>
      </c>
    </row>
    <row r="218" spans="72:128" ht="16.5" customHeight="1" x14ac:dyDescent="0.15">
      <c r="BT218" s="23">
        <v>96</v>
      </c>
      <c r="BU218" s="24">
        <v>1.0999999999999999E-2</v>
      </c>
      <c r="BV218" s="24"/>
      <c r="BW218" s="70"/>
      <c r="BX218" s="32">
        <f t="shared" si="32"/>
        <v>64</v>
      </c>
      <c r="BY218" s="161" t="e">
        <f>IF(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gt;CB152,CB152,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f>
        <v>#VALUE!</v>
      </c>
      <c r="BZ218" s="30">
        <f t="shared" si="12"/>
        <v>0</v>
      </c>
      <c r="CA218" s="160" t="e">
        <f t="shared" si="3"/>
        <v>#VALUE!</v>
      </c>
      <c r="CB218" s="160">
        <f t="shared" si="4"/>
        <v>1</v>
      </c>
      <c r="CC218" s="160" t="e">
        <f>IF(CB218=0,0,SUM(CA219:$CA$254))</f>
        <v>#VALUE!</v>
      </c>
      <c r="CD218" s="20"/>
      <c r="CE218" s="32">
        <f t="shared" si="33"/>
        <v>64</v>
      </c>
      <c r="CF218" s="161" t="e">
        <f>IF(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gt;CI152,CI152,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f>
        <v>#VALUE!</v>
      </c>
      <c r="CG218" s="30">
        <f t="shared" si="13"/>
        <v>0</v>
      </c>
      <c r="CH218" s="160" t="e">
        <f t="shared" si="5"/>
        <v>#VALUE!</v>
      </c>
      <c r="CI218" s="160">
        <f t="shared" si="6"/>
        <v>1</v>
      </c>
      <c r="CJ218" s="160" t="e">
        <f>IF(CI218=0,0,SUM(CH219:$CH$254))</f>
        <v>#VALUE!</v>
      </c>
      <c r="CK218" s="20"/>
      <c r="CL218" s="32">
        <f t="shared" si="34"/>
        <v>64</v>
      </c>
      <c r="CM218" s="161" t="e">
        <f>IF(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gt;CP152,CP152,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f>
        <v>#VALUE!</v>
      </c>
      <c r="CN218" s="30">
        <f t="shared" si="14"/>
        <v>0</v>
      </c>
      <c r="CO218" s="160" t="e">
        <f t="shared" si="7"/>
        <v>#VALUE!</v>
      </c>
      <c r="CP218" s="160">
        <f t="shared" si="23"/>
        <v>1</v>
      </c>
      <c r="CQ218" s="160" t="e">
        <f>IF(CP218=0,0,SUM(CO219:$CO$254))</f>
        <v>#VALUE!</v>
      </c>
      <c r="CR218" s="166"/>
      <c r="CS218" s="32">
        <f t="shared" si="35"/>
        <v>64</v>
      </c>
      <c r="CT218" s="180" t="e">
        <f>IF(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gt;CW152,CW152,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f>
        <v>#VALUE!</v>
      </c>
      <c r="CU218" s="177">
        <f t="shared" si="15"/>
        <v>0</v>
      </c>
      <c r="CV218" s="179" t="e">
        <f t="shared" si="8"/>
        <v>#VALUE!</v>
      </c>
      <c r="CW218" s="179">
        <f t="shared" si="9"/>
        <v>1</v>
      </c>
      <c r="CX218" s="181" t="e">
        <f>IF(CW218=0,0,SUM(CV219:CV$254))</f>
        <v>#VALUE!</v>
      </c>
      <c r="CY218" s="177">
        <f t="shared" si="25"/>
        <v>0</v>
      </c>
      <c r="CZ218" s="179" t="e">
        <f>IF(CV218&gt;0,0,IF(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gt;DA152,DA152,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f>
        <v>#VALUE!</v>
      </c>
      <c r="DA218" s="181" t="e">
        <f>IF(CZ218=0,0,SUM(CZ219:$CZ$254))</f>
        <v>#VALUE!</v>
      </c>
      <c r="DB218" s="181" t="e">
        <f t="shared" si="26"/>
        <v>#VALUE!</v>
      </c>
      <c r="DC218" s="166"/>
      <c r="DD218" s="178">
        <f t="shared" si="36"/>
        <v>64</v>
      </c>
      <c r="DE218" s="180" t="e">
        <f>IF(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gt;DH152,DH152,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f>
        <v>#VALUE!</v>
      </c>
      <c r="DF218" s="177">
        <f t="shared" si="16"/>
        <v>0</v>
      </c>
      <c r="DG218" s="179" t="e">
        <f t="shared" si="10"/>
        <v>#VALUE!</v>
      </c>
      <c r="DH218" s="179">
        <f t="shared" si="11"/>
        <v>1</v>
      </c>
      <c r="DI218" s="181" t="e">
        <f>IF(DH218=0,0,SUM(DG219:DG$254))</f>
        <v>#VALUE!</v>
      </c>
      <c r="DJ218" s="177">
        <f t="shared" si="17"/>
        <v>0</v>
      </c>
      <c r="DK218" s="179" t="e">
        <f>IF(DG218&gt;0,0,IF(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gt;DL152,DL152,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f>
        <v>#VALUE!</v>
      </c>
      <c r="DL218" s="181" t="e">
        <f>IF(DK218=0,0,SUM(DK219:$DK$254))</f>
        <v>#VALUE!</v>
      </c>
      <c r="DM218" s="181" t="e">
        <f t="shared" si="28"/>
        <v>#VALUE!</v>
      </c>
      <c r="DO218" s="178">
        <f t="shared" si="37"/>
        <v>64</v>
      </c>
      <c r="DP218" s="180" t="e">
        <f>IF(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gt;DS152,DS152,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f>
        <v>#VALUE!</v>
      </c>
      <c r="DQ218" s="177">
        <f t="shared" si="18"/>
        <v>0</v>
      </c>
      <c r="DR218" s="179" t="e">
        <f t="shared" si="31"/>
        <v>#VALUE!</v>
      </c>
      <c r="DS218" s="179">
        <f t="shared" ref="DS218:DS254" si="38">IF($BW$151&lt;=DO218,1,0)</f>
        <v>1</v>
      </c>
      <c r="DT218" s="181" t="e">
        <f>IF(DS218=0,0,SUM(DR219:DR$254))</f>
        <v>#VALUE!</v>
      </c>
      <c r="DU218" s="177">
        <f t="shared" si="19"/>
        <v>0</v>
      </c>
      <c r="DV218" s="179" t="e">
        <f>IF(DR218&gt;0,0,IF(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gt;DW152,DW152,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f>
        <v>#VALUE!</v>
      </c>
      <c r="DW218" s="181" t="e">
        <f>IF(DV218=0,0,SUM(DV219:$DV$254))</f>
        <v>#VALUE!</v>
      </c>
      <c r="DX218" s="181" t="e">
        <f t="shared" si="30"/>
        <v>#VALUE!</v>
      </c>
    </row>
    <row r="219" spans="72:128" ht="16.5" customHeight="1" x14ac:dyDescent="0.15">
      <c r="BT219" s="23">
        <v>97</v>
      </c>
      <c r="BU219" s="24">
        <v>1.0999999999999999E-2</v>
      </c>
      <c r="BV219" s="24"/>
      <c r="BW219" s="70"/>
      <c r="BX219" s="32">
        <f t="shared" si="32"/>
        <v>65</v>
      </c>
      <c r="BY219" s="161" t="e">
        <f>IF(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gt;CB152,CB152,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f>
        <v>#VALUE!</v>
      </c>
      <c r="BZ219" s="30">
        <f t="shared" si="12"/>
        <v>0</v>
      </c>
      <c r="CA219" s="160" t="e">
        <f t="shared" ref="CA219:CA254" si="39">ROUNDUP(BY219*BZ219,0)</f>
        <v>#VALUE!</v>
      </c>
      <c r="CB219" s="160">
        <f t="shared" ref="CB219:CB254" si="40">IF($BW$151&lt;=BX219,1,0)</f>
        <v>1</v>
      </c>
      <c r="CC219" s="160" t="e">
        <f>IF(CB219=0,0,SUM(CA220:$CA$254))</f>
        <v>#VALUE!</v>
      </c>
      <c r="CD219" s="20"/>
      <c r="CE219" s="32">
        <f t="shared" si="33"/>
        <v>65</v>
      </c>
      <c r="CF219" s="161" t="e">
        <f>IF(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gt;CI152,CI152,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f>
        <v>#VALUE!</v>
      </c>
      <c r="CG219" s="30">
        <f t="shared" si="13"/>
        <v>0</v>
      </c>
      <c r="CH219" s="160" t="e">
        <f t="shared" ref="CH219:CH254" si="41">ROUNDUP(CF219*CG219,0)</f>
        <v>#VALUE!</v>
      </c>
      <c r="CI219" s="160">
        <f t="shared" ref="CI219:CI254" si="42">IF($BW$151&lt;=CE219,1,0)</f>
        <v>1</v>
      </c>
      <c r="CJ219" s="160" t="e">
        <f>IF(CI219=0,0,SUM(CH220:$CH$254))</f>
        <v>#VALUE!</v>
      </c>
      <c r="CK219" s="20"/>
      <c r="CL219" s="32">
        <f t="shared" si="34"/>
        <v>65</v>
      </c>
      <c r="CM219" s="161" t="e">
        <f>IF(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gt;CP152,CP152,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f>
        <v>#VALUE!</v>
      </c>
      <c r="CN219" s="30">
        <f t="shared" si="14"/>
        <v>0</v>
      </c>
      <c r="CO219" s="160" t="e">
        <f t="shared" ref="CO219:CO254" si="43">ROUNDUP(CM219*CN219,0)</f>
        <v>#VALUE!</v>
      </c>
      <c r="CP219" s="160">
        <f t="shared" si="23"/>
        <v>1</v>
      </c>
      <c r="CQ219" s="160" t="e">
        <f>IF(CP219=0,0,SUM(CO220:$CO$254))</f>
        <v>#VALUE!</v>
      </c>
      <c r="CR219" s="166"/>
      <c r="CS219" s="32">
        <f t="shared" si="35"/>
        <v>65</v>
      </c>
      <c r="CT219" s="180" t="e">
        <f>IF(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gt;CW152,CW152,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f>
        <v>#VALUE!</v>
      </c>
      <c r="CU219" s="177">
        <f t="shared" si="15"/>
        <v>0</v>
      </c>
      <c r="CV219" s="179" t="e">
        <f t="shared" ref="CV219:CV254" si="44">ROUNDUP(CT219*CU219,0)</f>
        <v>#VALUE!</v>
      </c>
      <c r="CW219" s="179">
        <f t="shared" ref="CW219:CW254" si="45">IF($BW$151&lt;=CS219,1,0)</f>
        <v>1</v>
      </c>
      <c r="CX219" s="181" t="e">
        <f>IF(CW219=0,0,SUM(CV220:CV$254))</f>
        <v>#VALUE!</v>
      </c>
      <c r="CY219" s="177">
        <f t="shared" si="25"/>
        <v>0</v>
      </c>
      <c r="CZ219" s="179" t="e">
        <f>IF(CV219&gt;0,0,IF(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gt;DA152,DA152,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f>
        <v>#VALUE!</v>
      </c>
      <c r="DA219" s="181" t="e">
        <f>IF(CZ219=0,0,SUM(CZ220:$CZ$254))</f>
        <v>#VALUE!</v>
      </c>
      <c r="DB219" s="181" t="e">
        <f t="shared" si="26"/>
        <v>#VALUE!</v>
      </c>
      <c r="DC219" s="166"/>
      <c r="DD219" s="178">
        <f t="shared" si="36"/>
        <v>65</v>
      </c>
      <c r="DE219" s="180" t="e">
        <f>IF(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gt;DH152,DH152,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f>
        <v>#VALUE!</v>
      </c>
      <c r="DF219" s="177">
        <f t="shared" si="16"/>
        <v>0</v>
      </c>
      <c r="DG219" s="179" t="e">
        <f t="shared" ref="DG219:DG254" si="46">ROUNDUP(DE219*DF219,0)</f>
        <v>#VALUE!</v>
      </c>
      <c r="DH219" s="179">
        <f t="shared" ref="DH219:DH254" si="47">IF($BW$151&lt;=DD219,1,0)</f>
        <v>1</v>
      </c>
      <c r="DI219" s="181" t="e">
        <f>IF(DH219=0,0,SUM(DG220:DG$254))</f>
        <v>#VALUE!</v>
      </c>
      <c r="DJ219" s="177">
        <f t="shared" si="17"/>
        <v>0</v>
      </c>
      <c r="DK219" s="179" t="e">
        <f>IF(DG219&gt;0,0,IF(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gt;DL152,DL152,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f>
        <v>#VALUE!</v>
      </c>
      <c r="DL219" s="181" t="e">
        <f>IF(DK219=0,0,SUM(DK220:$DK$254))</f>
        <v>#VALUE!</v>
      </c>
      <c r="DM219" s="181" t="e">
        <f t="shared" si="28"/>
        <v>#VALUE!</v>
      </c>
      <c r="DO219" s="178">
        <f t="shared" si="37"/>
        <v>65</v>
      </c>
      <c r="DP219" s="180" t="e">
        <f>IF(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gt;DS152,DS152,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f>
        <v>#VALUE!</v>
      </c>
      <c r="DQ219" s="177">
        <f t="shared" si="18"/>
        <v>0</v>
      </c>
      <c r="DR219" s="179" t="e">
        <f t="shared" si="31"/>
        <v>#VALUE!</v>
      </c>
      <c r="DS219" s="179">
        <f t="shared" si="38"/>
        <v>1</v>
      </c>
      <c r="DT219" s="181" t="e">
        <f>IF(DS219=0,0,SUM(DR220:DR$254))</f>
        <v>#VALUE!</v>
      </c>
      <c r="DU219" s="177">
        <f t="shared" si="19"/>
        <v>0</v>
      </c>
      <c r="DV219" s="179" t="e">
        <f>IF(DR219&gt;0,0,IF(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gt;DW152,DW152,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f>
        <v>#VALUE!</v>
      </c>
      <c r="DW219" s="181" t="e">
        <f>IF(DV219=0,0,SUM(DV220:$DV$254))</f>
        <v>#VALUE!</v>
      </c>
      <c r="DX219" s="181" t="e">
        <f t="shared" si="30"/>
        <v>#VALUE!</v>
      </c>
    </row>
    <row r="220" spans="72:128" ht="16.5" customHeight="1" x14ac:dyDescent="0.15">
      <c r="BT220" s="23">
        <v>98</v>
      </c>
      <c r="BU220" s="24">
        <v>1.0999999999999999E-2</v>
      </c>
      <c r="BV220" s="24"/>
      <c r="BW220" s="70"/>
      <c r="BX220" s="32">
        <f t="shared" si="32"/>
        <v>66</v>
      </c>
      <c r="BY220" s="161" t="e">
        <f>IF(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gt;CB152,CB152,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f>
        <v>#VALUE!</v>
      </c>
      <c r="BZ220" s="30">
        <f t="shared" ref="BZ220:BZ254" si="48">$BZ$154</f>
        <v>0</v>
      </c>
      <c r="CA220" s="160" t="e">
        <f t="shared" si="39"/>
        <v>#VALUE!</v>
      </c>
      <c r="CB220" s="160">
        <f t="shared" si="40"/>
        <v>1</v>
      </c>
      <c r="CC220" s="160" t="e">
        <f>IF(CB220=0,0,SUM(CA221:$CA$254))</f>
        <v>#VALUE!</v>
      </c>
      <c r="CD220" s="20"/>
      <c r="CE220" s="32">
        <f t="shared" si="33"/>
        <v>66</v>
      </c>
      <c r="CF220" s="161" t="e">
        <f>IF(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gt;CI152,CI152,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f>
        <v>#VALUE!</v>
      </c>
      <c r="CG220" s="30">
        <f t="shared" ref="CG220:CG254" si="49">$CG$154</f>
        <v>0</v>
      </c>
      <c r="CH220" s="160" t="e">
        <f t="shared" si="41"/>
        <v>#VALUE!</v>
      </c>
      <c r="CI220" s="160">
        <f t="shared" si="42"/>
        <v>1</v>
      </c>
      <c r="CJ220" s="160" t="e">
        <f>IF(CI220=0,0,SUM(CH221:$CH$254))</f>
        <v>#VALUE!</v>
      </c>
      <c r="CK220" s="20"/>
      <c r="CL220" s="32">
        <f t="shared" si="34"/>
        <v>66</v>
      </c>
      <c r="CM220" s="161" t="e">
        <f>IF(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gt;CP152,CP152,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f>
        <v>#VALUE!</v>
      </c>
      <c r="CN220" s="30">
        <f t="shared" ref="CN220:CN254" si="50">CN219</f>
        <v>0</v>
      </c>
      <c r="CO220" s="160" t="e">
        <f t="shared" si="43"/>
        <v>#VALUE!</v>
      </c>
      <c r="CP220" s="160">
        <f t="shared" si="23"/>
        <v>1</v>
      </c>
      <c r="CQ220" s="160" t="e">
        <f>IF(CP220=0,0,SUM(CO221:$CO$254))</f>
        <v>#VALUE!</v>
      </c>
      <c r="CR220" s="166"/>
      <c r="CS220" s="32">
        <f t="shared" si="35"/>
        <v>66</v>
      </c>
      <c r="CT220" s="180" t="e">
        <f>IF(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gt;CW152,CW152,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f>
        <v>#VALUE!</v>
      </c>
      <c r="CU220" s="177">
        <f t="shared" ref="CU220:CU254" si="51">$CU$154</f>
        <v>0</v>
      </c>
      <c r="CV220" s="179" t="e">
        <f t="shared" si="44"/>
        <v>#VALUE!</v>
      </c>
      <c r="CW220" s="179">
        <f t="shared" si="45"/>
        <v>1</v>
      </c>
      <c r="CX220" s="181" t="e">
        <f>IF(CW220=0,0,SUM(CV221:CV$254))</f>
        <v>#VALUE!</v>
      </c>
      <c r="CY220" s="177">
        <f t="shared" si="25"/>
        <v>0</v>
      </c>
      <c r="CZ220" s="179" t="e">
        <f>IF(CV220&gt;0,0,IF(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gt;DA152,DA152,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f>
        <v>#VALUE!</v>
      </c>
      <c r="DA220" s="181" t="e">
        <f>IF(CZ220=0,0,SUM(CZ221:$CZ$254))</f>
        <v>#VALUE!</v>
      </c>
      <c r="DB220" s="181" t="e">
        <f t="shared" si="26"/>
        <v>#VALUE!</v>
      </c>
      <c r="DC220" s="166"/>
      <c r="DD220" s="178">
        <f t="shared" si="36"/>
        <v>66</v>
      </c>
      <c r="DE220" s="180" t="e">
        <f>IF(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gt;DH152,DH152,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f>
        <v>#VALUE!</v>
      </c>
      <c r="DF220" s="177">
        <f t="shared" ref="DF220:DF254" si="52">$DF$154</f>
        <v>0</v>
      </c>
      <c r="DG220" s="179" t="e">
        <f t="shared" si="46"/>
        <v>#VALUE!</v>
      </c>
      <c r="DH220" s="179">
        <f t="shared" si="47"/>
        <v>1</v>
      </c>
      <c r="DI220" s="181" t="e">
        <f>IF(DH220=0,0,SUM(DG221:DG$254))</f>
        <v>#VALUE!</v>
      </c>
      <c r="DJ220" s="177">
        <f t="shared" ref="DJ220:DJ254" si="53">DF220</f>
        <v>0</v>
      </c>
      <c r="DK220" s="179" t="e">
        <f>IF(DG220&gt;0,0,IF(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gt;DL152,DL152,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f>
        <v>#VALUE!</v>
      </c>
      <c r="DL220" s="181" t="e">
        <f>IF(DK220=0,0,SUM(DK221:$DK$254))</f>
        <v>#VALUE!</v>
      </c>
      <c r="DM220" s="181" t="e">
        <f t="shared" si="28"/>
        <v>#VALUE!</v>
      </c>
      <c r="DO220" s="178">
        <f t="shared" si="37"/>
        <v>66</v>
      </c>
      <c r="DP220" s="180" t="e">
        <f>IF(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gt;DS152,DS152,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f>
        <v>#VALUE!</v>
      </c>
      <c r="DQ220" s="177">
        <f t="shared" ref="DQ220:DQ254" si="54">$DQ$154</f>
        <v>0</v>
      </c>
      <c r="DR220" s="179" t="e">
        <f t="shared" si="31"/>
        <v>#VALUE!</v>
      </c>
      <c r="DS220" s="179">
        <f t="shared" si="38"/>
        <v>1</v>
      </c>
      <c r="DT220" s="181" t="e">
        <f>IF(DS220=0,0,SUM(DR221:DR$254))</f>
        <v>#VALUE!</v>
      </c>
      <c r="DU220" s="177">
        <f t="shared" ref="DU220:DU254" si="55">DQ220</f>
        <v>0</v>
      </c>
      <c r="DV220" s="179" t="e">
        <f>IF(DR220&gt;0,0,IF(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gt;DW152,DW152,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f>
        <v>#VALUE!</v>
      </c>
      <c r="DW220" s="181" t="e">
        <f>IF(DV220=0,0,SUM(DV221:$DV$254))</f>
        <v>#VALUE!</v>
      </c>
      <c r="DX220" s="181" t="e">
        <f t="shared" si="30"/>
        <v>#VALUE!</v>
      </c>
    </row>
    <row r="221" spans="72:128" ht="16.5" customHeight="1" x14ac:dyDescent="0.15">
      <c r="BT221" s="23">
        <v>99</v>
      </c>
      <c r="BU221" s="24">
        <v>1.0999999999999999E-2</v>
      </c>
      <c r="BV221" s="24"/>
      <c r="BW221" s="70"/>
      <c r="BX221" s="32">
        <f t="shared" si="32"/>
        <v>67</v>
      </c>
      <c r="BY221" s="161" t="e">
        <f>IF(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gt;CB152,CB152,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f>
        <v>#VALUE!</v>
      </c>
      <c r="BZ221" s="30">
        <f t="shared" si="48"/>
        <v>0</v>
      </c>
      <c r="CA221" s="160" t="e">
        <f t="shared" si="39"/>
        <v>#VALUE!</v>
      </c>
      <c r="CB221" s="160">
        <f t="shared" si="40"/>
        <v>1</v>
      </c>
      <c r="CC221" s="160" t="e">
        <f>IF(CB221=0,0,SUM(CA222:$CA$254))</f>
        <v>#VALUE!</v>
      </c>
      <c r="CD221" s="20"/>
      <c r="CE221" s="32">
        <f t="shared" si="33"/>
        <v>67</v>
      </c>
      <c r="CF221" s="161" t="e">
        <f>IF(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gt;CI152,CI152,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f>
        <v>#VALUE!</v>
      </c>
      <c r="CG221" s="30">
        <f t="shared" si="49"/>
        <v>0</v>
      </c>
      <c r="CH221" s="160" t="e">
        <f t="shared" si="41"/>
        <v>#VALUE!</v>
      </c>
      <c r="CI221" s="160">
        <f t="shared" si="42"/>
        <v>1</v>
      </c>
      <c r="CJ221" s="160" t="e">
        <f>IF(CI221=0,0,SUM(CH222:$CH$254))</f>
        <v>#VALUE!</v>
      </c>
      <c r="CK221" s="20"/>
      <c r="CL221" s="32">
        <f t="shared" si="34"/>
        <v>67</v>
      </c>
      <c r="CM221" s="161" t="e">
        <f>IF(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gt;CP152,CP152,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f>
        <v>#VALUE!</v>
      </c>
      <c r="CN221" s="30">
        <f t="shared" si="50"/>
        <v>0</v>
      </c>
      <c r="CO221" s="160" t="e">
        <f t="shared" si="43"/>
        <v>#VALUE!</v>
      </c>
      <c r="CP221" s="160">
        <f t="shared" ref="CP221:CP254" si="56">IF($BW$151&lt;=CL221,1,0)</f>
        <v>1</v>
      </c>
      <c r="CQ221" s="160" t="e">
        <f>IF(CP221=0,0,SUM(CO222:$CO$254))</f>
        <v>#VALUE!</v>
      </c>
      <c r="CR221" s="166"/>
      <c r="CS221" s="32">
        <f t="shared" si="35"/>
        <v>67</v>
      </c>
      <c r="CT221" s="180" t="e">
        <f>IF(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gt;CW152,CW152,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f>
        <v>#VALUE!</v>
      </c>
      <c r="CU221" s="177">
        <f t="shared" si="51"/>
        <v>0</v>
      </c>
      <c r="CV221" s="179" t="e">
        <f t="shared" si="44"/>
        <v>#VALUE!</v>
      </c>
      <c r="CW221" s="179">
        <f t="shared" si="45"/>
        <v>1</v>
      </c>
      <c r="CX221" s="181" t="e">
        <f>IF(CW221=0,0,SUM(CV222:CV$254))</f>
        <v>#VALUE!</v>
      </c>
      <c r="CY221" s="177">
        <f t="shared" ref="CY221:CY254" si="57">CU221</f>
        <v>0</v>
      </c>
      <c r="CZ221" s="179" t="e">
        <f>IF(CV221&gt;0,0,IF(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gt;DA152,DA152,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f>
        <v>#VALUE!</v>
      </c>
      <c r="DA221" s="181" t="e">
        <f>IF(CZ221=0,0,SUM(CZ222:$CZ$254))</f>
        <v>#VALUE!</v>
      </c>
      <c r="DB221" s="181" t="e">
        <f t="shared" ref="DB221:DB254" si="58">IF(AND(CV221=0,CZ221=0),0,IF(CV221&gt;0,CV221,IF(CZ221=DA220,CZ221*CY221-1,CZ221*CY221)))</f>
        <v>#VALUE!</v>
      </c>
      <c r="DC221" s="166"/>
      <c r="DD221" s="178">
        <f t="shared" si="36"/>
        <v>67</v>
      </c>
      <c r="DE221" s="180" t="e">
        <f>IF(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gt;DH152,DH152,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f>
        <v>#VALUE!</v>
      </c>
      <c r="DF221" s="177">
        <f t="shared" si="52"/>
        <v>0</v>
      </c>
      <c r="DG221" s="179" t="e">
        <f t="shared" si="46"/>
        <v>#VALUE!</v>
      </c>
      <c r="DH221" s="179">
        <f t="shared" si="47"/>
        <v>1</v>
      </c>
      <c r="DI221" s="181" t="e">
        <f>IF(DH221=0,0,SUM(DG222:DG$254))</f>
        <v>#VALUE!</v>
      </c>
      <c r="DJ221" s="177">
        <f t="shared" si="53"/>
        <v>0</v>
      </c>
      <c r="DK221" s="179" t="e">
        <f>IF(DG221&gt;0,0,IF(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gt;DL152,DL152,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f>
        <v>#VALUE!</v>
      </c>
      <c r="DL221" s="181" t="e">
        <f>IF(DK221=0,0,SUM(DK222:$DK$254))</f>
        <v>#VALUE!</v>
      </c>
      <c r="DM221" s="181" t="e">
        <f t="shared" ref="DM221:DM254" si="59">IF(AND(DG221=0,DK221=0),0,IF(DG221&gt;0,DG221,IF(DK221=DL220,DK221*DJ221-1,DK221*DJ221)))</f>
        <v>#VALUE!</v>
      </c>
      <c r="DO221" s="178">
        <f t="shared" si="37"/>
        <v>67</v>
      </c>
      <c r="DP221" s="180" t="e">
        <f>IF(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gt;DS152,DS152,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f>
        <v>#VALUE!</v>
      </c>
      <c r="DQ221" s="177">
        <f t="shared" si="54"/>
        <v>0</v>
      </c>
      <c r="DR221" s="179" t="e">
        <f t="shared" si="31"/>
        <v>#VALUE!</v>
      </c>
      <c r="DS221" s="179">
        <f t="shared" si="38"/>
        <v>1</v>
      </c>
      <c r="DT221" s="181" t="e">
        <f>IF(DS221=0,0,SUM(DR222:DR$254))</f>
        <v>#VALUE!</v>
      </c>
      <c r="DU221" s="177">
        <f t="shared" si="55"/>
        <v>0</v>
      </c>
      <c r="DV221" s="179" t="e">
        <f>IF(DR221&gt;0,0,IF(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gt;DW152,DW152,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f>
        <v>#VALUE!</v>
      </c>
      <c r="DW221" s="181" t="e">
        <f>IF(DV221=0,0,SUM(DV222:$DV$254))</f>
        <v>#VALUE!</v>
      </c>
      <c r="DX221" s="181" t="e">
        <f t="shared" ref="DX221:DX254" si="60">IF(AND(DR221=0,DV221=0),0,IF(DR221&gt;0,DR221,IF(DV221=DW220,DV221*DU221-1,DV221*DU221)))</f>
        <v>#VALUE!</v>
      </c>
    </row>
    <row r="222" spans="72:128" ht="16.5" customHeight="1" x14ac:dyDescent="0.15">
      <c r="BT222" s="23">
        <v>100</v>
      </c>
      <c r="BU222" s="24">
        <v>0.01</v>
      </c>
      <c r="BV222" s="24"/>
      <c r="BW222" s="70"/>
      <c r="BX222" s="32">
        <f t="shared" si="32"/>
        <v>68</v>
      </c>
      <c r="BY222" s="161" t="e">
        <f>IF(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gt;CB152,CB152,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f>
        <v>#VALUE!</v>
      </c>
      <c r="BZ222" s="30">
        <f t="shared" si="48"/>
        <v>0</v>
      </c>
      <c r="CA222" s="160" t="e">
        <f t="shared" si="39"/>
        <v>#VALUE!</v>
      </c>
      <c r="CB222" s="160">
        <f t="shared" si="40"/>
        <v>1</v>
      </c>
      <c r="CC222" s="160" t="e">
        <f>IF(CB222=0,0,SUM(CA223:$CA$254))</f>
        <v>#VALUE!</v>
      </c>
      <c r="CD222" s="20"/>
      <c r="CE222" s="32">
        <f t="shared" si="33"/>
        <v>68</v>
      </c>
      <c r="CF222" s="161" t="e">
        <f>IF(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gt;CI152,CI152,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f>
        <v>#VALUE!</v>
      </c>
      <c r="CG222" s="30">
        <f t="shared" si="49"/>
        <v>0</v>
      </c>
      <c r="CH222" s="160" t="e">
        <f t="shared" si="41"/>
        <v>#VALUE!</v>
      </c>
      <c r="CI222" s="160">
        <f t="shared" si="42"/>
        <v>1</v>
      </c>
      <c r="CJ222" s="160" t="e">
        <f>IF(CI222=0,0,SUM(CH223:$CH$254))</f>
        <v>#VALUE!</v>
      </c>
      <c r="CK222" s="20"/>
      <c r="CL222" s="32">
        <f t="shared" si="34"/>
        <v>68</v>
      </c>
      <c r="CM222" s="161" t="e">
        <f>IF(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gt;CP152,CP152,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f>
        <v>#VALUE!</v>
      </c>
      <c r="CN222" s="30">
        <f t="shared" si="50"/>
        <v>0</v>
      </c>
      <c r="CO222" s="160" t="e">
        <f t="shared" si="43"/>
        <v>#VALUE!</v>
      </c>
      <c r="CP222" s="160">
        <f t="shared" si="56"/>
        <v>1</v>
      </c>
      <c r="CQ222" s="160" t="e">
        <f>IF(CP222=0,0,SUM(CO223:$CO$254))</f>
        <v>#VALUE!</v>
      </c>
      <c r="CR222" s="166"/>
      <c r="CS222" s="32">
        <f t="shared" si="35"/>
        <v>68</v>
      </c>
      <c r="CT222" s="180" t="e">
        <f>IF(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gt;CW152,CW152,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f>
        <v>#VALUE!</v>
      </c>
      <c r="CU222" s="177">
        <f t="shared" si="51"/>
        <v>0</v>
      </c>
      <c r="CV222" s="179" t="e">
        <f t="shared" si="44"/>
        <v>#VALUE!</v>
      </c>
      <c r="CW222" s="179">
        <f t="shared" si="45"/>
        <v>1</v>
      </c>
      <c r="CX222" s="181" t="e">
        <f>IF(CW222=0,0,SUM(CV223:CV$254))</f>
        <v>#VALUE!</v>
      </c>
      <c r="CY222" s="177">
        <f t="shared" si="57"/>
        <v>0</v>
      </c>
      <c r="CZ222" s="179" t="e">
        <f>IF(CV222&gt;0,0,IF(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gt;DA152,DA152,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f>
        <v>#VALUE!</v>
      </c>
      <c r="DA222" s="181" t="e">
        <f>IF(CZ222=0,0,SUM(CZ223:$CZ$254))</f>
        <v>#VALUE!</v>
      </c>
      <c r="DB222" s="181" t="e">
        <f t="shared" si="58"/>
        <v>#VALUE!</v>
      </c>
      <c r="DC222" s="166"/>
      <c r="DD222" s="178">
        <f t="shared" si="36"/>
        <v>68</v>
      </c>
      <c r="DE222" s="180" t="e">
        <f>IF(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gt;DH152,DH152,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f>
        <v>#VALUE!</v>
      </c>
      <c r="DF222" s="177">
        <f t="shared" si="52"/>
        <v>0</v>
      </c>
      <c r="DG222" s="179" t="e">
        <f t="shared" si="46"/>
        <v>#VALUE!</v>
      </c>
      <c r="DH222" s="179">
        <f t="shared" si="47"/>
        <v>1</v>
      </c>
      <c r="DI222" s="181" t="e">
        <f>IF(DH222=0,0,SUM(DG223:DG$254))</f>
        <v>#VALUE!</v>
      </c>
      <c r="DJ222" s="177">
        <f t="shared" si="53"/>
        <v>0</v>
      </c>
      <c r="DK222" s="179" t="e">
        <f>IF(DG222&gt;0,0,IF(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gt;DL152,DL152,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f>
        <v>#VALUE!</v>
      </c>
      <c r="DL222" s="181" t="e">
        <f>IF(DK222=0,0,SUM(DK223:$DK$254))</f>
        <v>#VALUE!</v>
      </c>
      <c r="DM222" s="181" t="e">
        <f t="shared" si="59"/>
        <v>#VALUE!</v>
      </c>
      <c r="DO222" s="178">
        <f t="shared" si="37"/>
        <v>68</v>
      </c>
      <c r="DP222" s="180" t="e">
        <f>IF(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gt;DS152,DS152,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f>
        <v>#VALUE!</v>
      </c>
      <c r="DQ222" s="177">
        <f t="shared" si="54"/>
        <v>0</v>
      </c>
      <c r="DR222" s="179" t="e">
        <f t="shared" ref="DR222:DR252" si="61">INT(DP222*DQ222)</f>
        <v>#VALUE!</v>
      </c>
      <c r="DS222" s="179">
        <f t="shared" si="38"/>
        <v>1</v>
      </c>
      <c r="DT222" s="181" t="e">
        <f>IF(DS222=0,0,SUM(DR223:DR$254))</f>
        <v>#VALUE!</v>
      </c>
      <c r="DU222" s="177">
        <f t="shared" si="55"/>
        <v>0</v>
      </c>
      <c r="DV222" s="179" t="e">
        <f>IF(DR222&gt;0,0,IF(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gt;DW152,DW152,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f>
        <v>#VALUE!</v>
      </c>
      <c r="DW222" s="181" t="e">
        <f>IF(DV222=0,0,SUM(DV223:$DV$254))</f>
        <v>#VALUE!</v>
      </c>
      <c r="DX222" s="181" t="e">
        <f t="shared" si="60"/>
        <v>#VALUE!</v>
      </c>
    </row>
    <row r="223" spans="72:128" ht="16.5" customHeight="1" x14ac:dyDescent="0.15">
      <c r="BW223" s="70"/>
      <c r="BX223" s="32">
        <f t="shared" si="32"/>
        <v>69</v>
      </c>
      <c r="BY223" s="161" t="e">
        <f>IF(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gt;CB152,CB152,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f>
        <v>#VALUE!</v>
      </c>
      <c r="BZ223" s="30">
        <f t="shared" si="48"/>
        <v>0</v>
      </c>
      <c r="CA223" s="160" t="e">
        <f t="shared" si="39"/>
        <v>#VALUE!</v>
      </c>
      <c r="CB223" s="160">
        <f t="shared" si="40"/>
        <v>1</v>
      </c>
      <c r="CC223" s="160" t="e">
        <f>IF(CB223=0,0,SUM(CA224:$CA$254))</f>
        <v>#VALUE!</v>
      </c>
      <c r="CD223" s="20"/>
      <c r="CE223" s="32">
        <f t="shared" si="33"/>
        <v>69</v>
      </c>
      <c r="CF223" s="161" t="e">
        <f>IF(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gt;CI152,CI152,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f>
        <v>#VALUE!</v>
      </c>
      <c r="CG223" s="30">
        <f t="shared" si="49"/>
        <v>0</v>
      </c>
      <c r="CH223" s="160" t="e">
        <f t="shared" si="41"/>
        <v>#VALUE!</v>
      </c>
      <c r="CI223" s="160">
        <f t="shared" si="42"/>
        <v>1</v>
      </c>
      <c r="CJ223" s="160" t="e">
        <f>IF(CI223=0,0,SUM(CH224:$CH$254))</f>
        <v>#VALUE!</v>
      </c>
      <c r="CK223" s="20"/>
      <c r="CL223" s="32">
        <f t="shared" si="34"/>
        <v>69</v>
      </c>
      <c r="CM223" s="161" t="e">
        <f>IF(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gt;CP152,CP152,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f>
        <v>#VALUE!</v>
      </c>
      <c r="CN223" s="30">
        <f t="shared" si="50"/>
        <v>0</v>
      </c>
      <c r="CO223" s="160" t="e">
        <f t="shared" si="43"/>
        <v>#VALUE!</v>
      </c>
      <c r="CP223" s="160">
        <f t="shared" si="56"/>
        <v>1</v>
      </c>
      <c r="CQ223" s="160" t="e">
        <f>IF(CP223=0,0,SUM(CO224:$CO$254))</f>
        <v>#VALUE!</v>
      </c>
      <c r="CR223" s="166"/>
      <c r="CS223" s="32">
        <f t="shared" si="35"/>
        <v>69</v>
      </c>
      <c r="CT223" s="180" t="e">
        <f>IF(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gt;CW152,CW152,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f>
        <v>#VALUE!</v>
      </c>
      <c r="CU223" s="177">
        <f t="shared" si="51"/>
        <v>0</v>
      </c>
      <c r="CV223" s="179" t="e">
        <f t="shared" si="44"/>
        <v>#VALUE!</v>
      </c>
      <c r="CW223" s="179">
        <f t="shared" si="45"/>
        <v>1</v>
      </c>
      <c r="CX223" s="181" t="e">
        <f>IF(CW223=0,0,SUM(CV224:CV$254))</f>
        <v>#VALUE!</v>
      </c>
      <c r="CY223" s="177">
        <f t="shared" si="57"/>
        <v>0</v>
      </c>
      <c r="CZ223" s="179" t="e">
        <f>IF(CV223&gt;0,0,IF(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gt;DA152,DA152,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f>
        <v>#VALUE!</v>
      </c>
      <c r="DA223" s="181" t="e">
        <f>IF(CZ223=0,0,SUM(CZ224:$CZ$254))</f>
        <v>#VALUE!</v>
      </c>
      <c r="DB223" s="181" t="e">
        <f t="shared" si="58"/>
        <v>#VALUE!</v>
      </c>
      <c r="DC223" s="166"/>
      <c r="DD223" s="178">
        <f t="shared" si="36"/>
        <v>69</v>
      </c>
      <c r="DE223" s="180" t="e">
        <f>IF(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gt;DH152,DH152,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f>
        <v>#VALUE!</v>
      </c>
      <c r="DF223" s="177">
        <f t="shared" si="52"/>
        <v>0</v>
      </c>
      <c r="DG223" s="179" t="e">
        <f t="shared" si="46"/>
        <v>#VALUE!</v>
      </c>
      <c r="DH223" s="179">
        <f t="shared" si="47"/>
        <v>1</v>
      </c>
      <c r="DI223" s="181" t="e">
        <f>IF(DH223=0,0,SUM(DG224:DG$254))</f>
        <v>#VALUE!</v>
      </c>
      <c r="DJ223" s="177">
        <f t="shared" si="53"/>
        <v>0</v>
      </c>
      <c r="DK223" s="179" t="e">
        <f>IF(DG223&gt;0,0,IF(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gt;DL152,DL152,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f>
        <v>#VALUE!</v>
      </c>
      <c r="DL223" s="181" t="e">
        <f>IF(DK223=0,0,SUM(DK224:$DK$254))</f>
        <v>#VALUE!</v>
      </c>
      <c r="DM223" s="181" t="e">
        <f t="shared" si="59"/>
        <v>#VALUE!</v>
      </c>
      <c r="DO223" s="178">
        <f t="shared" si="37"/>
        <v>69</v>
      </c>
      <c r="DP223" s="180" t="e">
        <f>IF(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gt;DS152,DS152,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f>
        <v>#VALUE!</v>
      </c>
      <c r="DQ223" s="177">
        <f t="shared" si="54"/>
        <v>0</v>
      </c>
      <c r="DR223" s="179" t="e">
        <f t="shared" si="61"/>
        <v>#VALUE!</v>
      </c>
      <c r="DS223" s="179">
        <f t="shared" si="38"/>
        <v>1</v>
      </c>
      <c r="DT223" s="181" t="e">
        <f>IF(DS223=0,0,SUM(DR224:DR$254))</f>
        <v>#VALUE!</v>
      </c>
      <c r="DU223" s="177">
        <f t="shared" si="55"/>
        <v>0</v>
      </c>
      <c r="DV223" s="179" t="e">
        <f>IF(DR223&gt;0,0,IF(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gt;DW152,DW152,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f>
        <v>#VALUE!</v>
      </c>
      <c r="DW223" s="181" t="e">
        <f>IF(DV223=0,0,SUM(DV224:$DV$254))</f>
        <v>#VALUE!</v>
      </c>
      <c r="DX223" s="181" t="e">
        <f t="shared" si="60"/>
        <v>#VALUE!</v>
      </c>
    </row>
    <row r="224" spans="72:128" ht="16.5" customHeight="1" x14ac:dyDescent="0.15">
      <c r="BW224" s="70"/>
      <c r="BX224" s="32">
        <f t="shared" si="32"/>
        <v>70</v>
      </c>
      <c r="BY224" s="161" t="e">
        <f>IF(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gt;CB152,CB152,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f>
        <v>#VALUE!</v>
      </c>
      <c r="BZ224" s="30">
        <f t="shared" si="48"/>
        <v>0</v>
      </c>
      <c r="CA224" s="160" t="e">
        <f t="shared" si="39"/>
        <v>#VALUE!</v>
      </c>
      <c r="CB224" s="160">
        <f t="shared" si="40"/>
        <v>1</v>
      </c>
      <c r="CC224" s="160" t="e">
        <f>IF(CB224=0,0,SUM(CA225:$CA$254))</f>
        <v>#VALUE!</v>
      </c>
      <c r="CD224" s="20"/>
      <c r="CE224" s="32">
        <f t="shared" si="33"/>
        <v>70</v>
      </c>
      <c r="CF224" s="161" t="e">
        <f>IF(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gt;CI152,CI152,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f>
        <v>#VALUE!</v>
      </c>
      <c r="CG224" s="30">
        <f t="shared" si="49"/>
        <v>0</v>
      </c>
      <c r="CH224" s="160" t="e">
        <f t="shared" si="41"/>
        <v>#VALUE!</v>
      </c>
      <c r="CI224" s="160">
        <f t="shared" si="42"/>
        <v>1</v>
      </c>
      <c r="CJ224" s="160" t="e">
        <f>IF(CI224=0,0,SUM(CH225:$CH$254))</f>
        <v>#VALUE!</v>
      </c>
      <c r="CK224" s="20"/>
      <c r="CL224" s="32">
        <f t="shared" si="34"/>
        <v>70</v>
      </c>
      <c r="CM224" s="161" t="e">
        <f>IF(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gt;CP152,CP152,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f>
        <v>#VALUE!</v>
      </c>
      <c r="CN224" s="30">
        <f t="shared" si="50"/>
        <v>0</v>
      </c>
      <c r="CO224" s="160" t="e">
        <f t="shared" si="43"/>
        <v>#VALUE!</v>
      </c>
      <c r="CP224" s="160">
        <f t="shared" si="56"/>
        <v>1</v>
      </c>
      <c r="CQ224" s="160" t="e">
        <f>IF(CP224=0,0,SUM(CO225:$CO$254))</f>
        <v>#VALUE!</v>
      </c>
      <c r="CR224" s="166"/>
      <c r="CS224" s="32">
        <f t="shared" si="35"/>
        <v>70</v>
      </c>
      <c r="CT224" s="180" t="e">
        <f>IF(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gt;CW152,CW152,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f>
        <v>#VALUE!</v>
      </c>
      <c r="CU224" s="177">
        <f t="shared" si="51"/>
        <v>0</v>
      </c>
      <c r="CV224" s="179" t="e">
        <f t="shared" si="44"/>
        <v>#VALUE!</v>
      </c>
      <c r="CW224" s="179">
        <f t="shared" si="45"/>
        <v>1</v>
      </c>
      <c r="CX224" s="181" t="e">
        <f>IF(CW224=0,0,SUM(CV225:CV$254))</f>
        <v>#VALUE!</v>
      </c>
      <c r="CY224" s="177">
        <f t="shared" si="57"/>
        <v>0</v>
      </c>
      <c r="CZ224" s="179" t="e">
        <f>IF(CV224&gt;0,0,IF(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gt;DA152,DA152,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f>
        <v>#VALUE!</v>
      </c>
      <c r="DA224" s="181" t="e">
        <f>IF(CZ224=0,0,SUM(CZ225:$CZ$254))</f>
        <v>#VALUE!</v>
      </c>
      <c r="DB224" s="181" t="e">
        <f t="shared" si="58"/>
        <v>#VALUE!</v>
      </c>
      <c r="DC224" s="166"/>
      <c r="DD224" s="178">
        <f t="shared" si="36"/>
        <v>70</v>
      </c>
      <c r="DE224" s="180" t="e">
        <f>IF(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gt;DH152,DH152,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f>
        <v>#VALUE!</v>
      </c>
      <c r="DF224" s="177">
        <f t="shared" si="52"/>
        <v>0</v>
      </c>
      <c r="DG224" s="179" t="e">
        <f t="shared" si="46"/>
        <v>#VALUE!</v>
      </c>
      <c r="DH224" s="179">
        <f t="shared" si="47"/>
        <v>1</v>
      </c>
      <c r="DI224" s="181" t="e">
        <f>IF(DH224=0,0,SUM(DG225:DG$254))</f>
        <v>#VALUE!</v>
      </c>
      <c r="DJ224" s="177">
        <f t="shared" si="53"/>
        <v>0</v>
      </c>
      <c r="DK224" s="179" t="e">
        <f>IF(DG224&gt;0,0,IF(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gt;DL152,DL152,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f>
        <v>#VALUE!</v>
      </c>
      <c r="DL224" s="181" t="e">
        <f>IF(DK224=0,0,SUM(DK225:$DK$254))</f>
        <v>#VALUE!</v>
      </c>
      <c r="DM224" s="181" t="e">
        <f t="shared" si="59"/>
        <v>#VALUE!</v>
      </c>
      <c r="DO224" s="178">
        <f t="shared" si="37"/>
        <v>70</v>
      </c>
      <c r="DP224" s="180" t="e">
        <f>IF(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gt;DS152,DS152,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f>
        <v>#VALUE!</v>
      </c>
      <c r="DQ224" s="177">
        <f t="shared" si="54"/>
        <v>0</v>
      </c>
      <c r="DR224" s="179" t="e">
        <f t="shared" si="61"/>
        <v>#VALUE!</v>
      </c>
      <c r="DS224" s="179">
        <f t="shared" si="38"/>
        <v>1</v>
      </c>
      <c r="DT224" s="181" t="e">
        <f>IF(DS224=0,0,SUM(DR225:DR$254))</f>
        <v>#VALUE!</v>
      </c>
      <c r="DU224" s="177">
        <f t="shared" si="55"/>
        <v>0</v>
      </c>
      <c r="DV224" s="179" t="e">
        <f>IF(DR224&gt;0,0,IF(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gt;DW152,DW152,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f>
        <v>#VALUE!</v>
      </c>
      <c r="DW224" s="181" t="e">
        <f>IF(DV224=0,0,SUM(DV225:$DV$254))</f>
        <v>#VALUE!</v>
      </c>
      <c r="DX224" s="181" t="e">
        <f t="shared" si="60"/>
        <v>#VALUE!</v>
      </c>
    </row>
    <row r="225" spans="75:128" ht="16.5" customHeight="1" x14ac:dyDescent="0.15">
      <c r="BW225" s="70"/>
      <c r="BX225" s="32">
        <f t="shared" si="32"/>
        <v>71</v>
      </c>
      <c r="BY225" s="161" t="e">
        <f>IF(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gt;CB152,CB152,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f>
        <v>#VALUE!</v>
      </c>
      <c r="BZ225" s="30">
        <f t="shared" si="48"/>
        <v>0</v>
      </c>
      <c r="CA225" s="160" t="e">
        <f t="shared" si="39"/>
        <v>#VALUE!</v>
      </c>
      <c r="CB225" s="160">
        <f t="shared" si="40"/>
        <v>1</v>
      </c>
      <c r="CC225" s="160" t="e">
        <f>IF(CB225=0,0,SUM(CA226:$CA$254))</f>
        <v>#VALUE!</v>
      </c>
      <c r="CD225" s="20"/>
      <c r="CE225" s="32">
        <f t="shared" si="33"/>
        <v>71</v>
      </c>
      <c r="CF225" s="161" t="e">
        <f>IF(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gt;CI152,CI152,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f>
        <v>#VALUE!</v>
      </c>
      <c r="CG225" s="30">
        <f t="shared" si="49"/>
        <v>0</v>
      </c>
      <c r="CH225" s="160" t="e">
        <f t="shared" si="41"/>
        <v>#VALUE!</v>
      </c>
      <c r="CI225" s="160">
        <f t="shared" si="42"/>
        <v>1</v>
      </c>
      <c r="CJ225" s="160" t="e">
        <f>IF(CI225=0,0,SUM(CH226:$CH$254))</f>
        <v>#VALUE!</v>
      </c>
      <c r="CK225" s="20"/>
      <c r="CL225" s="32">
        <f t="shared" si="34"/>
        <v>71</v>
      </c>
      <c r="CM225" s="161" t="e">
        <f>IF(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gt;CP152,CP152,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f>
        <v>#VALUE!</v>
      </c>
      <c r="CN225" s="30">
        <f t="shared" si="50"/>
        <v>0</v>
      </c>
      <c r="CO225" s="160" t="e">
        <f t="shared" si="43"/>
        <v>#VALUE!</v>
      </c>
      <c r="CP225" s="160">
        <f t="shared" si="56"/>
        <v>1</v>
      </c>
      <c r="CQ225" s="160" t="e">
        <f>IF(CP225=0,0,SUM(CO226:$CO$254))</f>
        <v>#VALUE!</v>
      </c>
      <c r="CR225" s="166"/>
      <c r="CS225" s="32">
        <f t="shared" si="35"/>
        <v>71</v>
      </c>
      <c r="CT225" s="180" t="e">
        <f>IF(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gt;CW152,CW152,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f>
        <v>#VALUE!</v>
      </c>
      <c r="CU225" s="177">
        <f t="shared" si="51"/>
        <v>0</v>
      </c>
      <c r="CV225" s="179" t="e">
        <f t="shared" si="44"/>
        <v>#VALUE!</v>
      </c>
      <c r="CW225" s="179">
        <f t="shared" si="45"/>
        <v>1</v>
      </c>
      <c r="CX225" s="181" t="e">
        <f>IF(CW225=0,0,SUM(CV226:CV$254))</f>
        <v>#VALUE!</v>
      </c>
      <c r="CY225" s="177">
        <f t="shared" si="57"/>
        <v>0</v>
      </c>
      <c r="CZ225" s="179" t="e">
        <f>IF(CV225&gt;0,0,IF(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gt;DA152,DA152,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f>
        <v>#VALUE!</v>
      </c>
      <c r="DA225" s="181" t="e">
        <f>IF(CZ225=0,0,SUM(CZ226:$CZ$254))</f>
        <v>#VALUE!</v>
      </c>
      <c r="DB225" s="181" t="e">
        <f t="shared" si="58"/>
        <v>#VALUE!</v>
      </c>
      <c r="DC225" s="166"/>
      <c r="DD225" s="178">
        <f t="shared" si="36"/>
        <v>71</v>
      </c>
      <c r="DE225" s="180" t="e">
        <f>IF(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gt;DH152,DH152,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f>
        <v>#VALUE!</v>
      </c>
      <c r="DF225" s="177">
        <f t="shared" si="52"/>
        <v>0</v>
      </c>
      <c r="DG225" s="179" t="e">
        <f t="shared" si="46"/>
        <v>#VALUE!</v>
      </c>
      <c r="DH225" s="179">
        <f t="shared" si="47"/>
        <v>1</v>
      </c>
      <c r="DI225" s="181" t="e">
        <f>IF(DH225=0,0,SUM(DG226:DG$254))</f>
        <v>#VALUE!</v>
      </c>
      <c r="DJ225" s="177">
        <f t="shared" si="53"/>
        <v>0</v>
      </c>
      <c r="DK225" s="179" t="e">
        <f>IF(DG225&gt;0,0,IF(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gt;DL152,DL152,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f>
        <v>#VALUE!</v>
      </c>
      <c r="DL225" s="181" t="e">
        <f>IF(DK225=0,0,SUM(DK226:$DK$254))</f>
        <v>#VALUE!</v>
      </c>
      <c r="DM225" s="181" t="e">
        <f t="shared" si="59"/>
        <v>#VALUE!</v>
      </c>
      <c r="DO225" s="178">
        <f t="shared" si="37"/>
        <v>71</v>
      </c>
      <c r="DP225" s="180" t="e">
        <f>IF(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gt;DS152,DS152,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f>
        <v>#VALUE!</v>
      </c>
      <c r="DQ225" s="177">
        <f t="shared" si="54"/>
        <v>0</v>
      </c>
      <c r="DR225" s="179" t="e">
        <f t="shared" si="61"/>
        <v>#VALUE!</v>
      </c>
      <c r="DS225" s="179">
        <f t="shared" si="38"/>
        <v>1</v>
      </c>
      <c r="DT225" s="181" t="e">
        <f>IF(DS225=0,0,SUM(DR226:DR$254))</f>
        <v>#VALUE!</v>
      </c>
      <c r="DU225" s="177">
        <f t="shared" si="55"/>
        <v>0</v>
      </c>
      <c r="DV225" s="179" t="e">
        <f>IF(DR225&gt;0,0,IF(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gt;DW152,DW152,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f>
        <v>#VALUE!</v>
      </c>
      <c r="DW225" s="181" t="e">
        <f>IF(DV225=0,0,SUM(DV226:$DV$254))</f>
        <v>#VALUE!</v>
      </c>
      <c r="DX225" s="181" t="e">
        <f t="shared" si="60"/>
        <v>#VALUE!</v>
      </c>
    </row>
    <row r="226" spans="75:128" ht="16.5" customHeight="1" x14ac:dyDescent="0.15">
      <c r="BW226" s="70"/>
      <c r="BX226" s="32">
        <f t="shared" si="32"/>
        <v>72</v>
      </c>
      <c r="BY226" s="161" t="e">
        <f>IF(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gt;CB152,CB152,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f>
        <v>#VALUE!</v>
      </c>
      <c r="BZ226" s="30">
        <f t="shared" si="48"/>
        <v>0</v>
      </c>
      <c r="CA226" s="160" t="e">
        <f t="shared" si="39"/>
        <v>#VALUE!</v>
      </c>
      <c r="CB226" s="160">
        <f t="shared" si="40"/>
        <v>1</v>
      </c>
      <c r="CC226" s="160" t="e">
        <f>IF(CB226=0,0,SUM(CA227:$CA$254))</f>
        <v>#VALUE!</v>
      </c>
      <c r="CD226" s="20"/>
      <c r="CE226" s="32">
        <f t="shared" si="33"/>
        <v>72</v>
      </c>
      <c r="CF226" s="161" t="e">
        <f>IF(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gt;CI152,CI152,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f>
        <v>#VALUE!</v>
      </c>
      <c r="CG226" s="30">
        <f t="shared" si="49"/>
        <v>0</v>
      </c>
      <c r="CH226" s="160" t="e">
        <f t="shared" si="41"/>
        <v>#VALUE!</v>
      </c>
      <c r="CI226" s="160">
        <f t="shared" si="42"/>
        <v>1</v>
      </c>
      <c r="CJ226" s="160" t="e">
        <f>IF(CI226=0,0,SUM(CH227:$CH$254))</f>
        <v>#VALUE!</v>
      </c>
      <c r="CK226" s="20"/>
      <c r="CL226" s="32">
        <f t="shared" si="34"/>
        <v>72</v>
      </c>
      <c r="CM226" s="161" t="e">
        <f>IF(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gt;CP152,CP152,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f>
        <v>#VALUE!</v>
      </c>
      <c r="CN226" s="30">
        <f t="shared" si="50"/>
        <v>0</v>
      </c>
      <c r="CO226" s="160" t="e">
        <f t="shared" si="43"/>
        <v>#VALUE!</v>
      </c>
      <c r="CP226" s="160">
        <f t="shared" si="56"/>
        <v>1</v>
      </c>
      <c r="CQ226" s="160" t="e">
        <f>IF(CP226=0,0,SUM(CO227:$CO$254))</f>
        <v>#VALUE!</v>
      </c>
      <c r="CR226" s="166"/>
      <c r="CS226" s="32">
        <f t="shared" si="35"/>
        <v>72</v>
      </c>
      <c r="CT226" s="180" t="e">
        <f>IF(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gt;CW152,CW152,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f>
        <v>#VALUE!</v>
      </c>
      <c r="CU226" s="177">
        <f t="shared" si="51"/>
        <v>0</v>
      </c>
      <c r="CV226" s="179" t="e">
        <f t="shared" si="44"/>
        <v>#VALUE!</v>
      </c>
      <c r="CW226" s="179">
        <f t="shared" si="45"/>
        <v>1</v>
      </c>
      <c r="CX226" s="181" t="e">
        <f>IF(CW226=0,0,SUM(CV227:CV$254))</f>
        <v>#VALUE!</v>
      </c>
      <c r="CY226" s="177">
        <f t="shared" si="57"/>
        <v>0</v>
      </c>
      <c r="CZ226" s="179" t="e">
        <f>IF(CV226&gt;0,0,IF(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gt;DA152,DA152,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f>
        <v>#VALUE!</v>
      </c>
      <c r="DA226" s="181" t="e">
        <f>IF(CZ226=0,0,SUM(CZ227:$CZ$254))</f>
        <v>#VALUE!</v>
      </c>
      <c r="DB226" s="181" t="e">
        <f t="shared" si="58"/>
        <v>#VALUE!</v>
      </c>
      <c r="DC226" s="166"/>
      <c r="DD226" s="178">
        <f t="shared" si="36"/>
        <v>72</v>
      </c>
      <c r="DE226" s="180" t="e">
        <f>IF(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gt;DH152,DH152,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f>
        <v>#VALUE!</v>
      </c>
      <c r="DF226" s="177">
        <f t="shared" si="52"/>
        <v>0</v>
      </c>
      <c r="DG226" s="179" t="e">
        <f t="shared" si="46"/>
        <v>#VALUE!</v>
      </c>
      <c r="DH226" s="179">
        <f t="shared" si="47"/>
        <v>1</v>
      </c>
      <c r="DI226" s="181" t="e">
        <f>IF(DH226=0,0,SUM(DG227:DG$254))</f>
        <v>#VALUE!</v>
      </c>
      <c r="DJ226" s="177">
        <f t="shared" si="53"/>
        <v>0</v>
      </c>
      <c r="DK226" s="179" t="e">
        <f>IF(DG226&gt;0,0,IF(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gt;DL152,DL152,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f>
        <v>#VALUE!</v>
      </c>
      <c r="DL226" s="181" t="e">
        <f>IF(DK226=0,0,SUM(DK227:$DK$254))</f>
        <v>#VALUE!</v>
      </c>
      <c r="DM226" s="181" t="e">
        <f t="shared" si="59"/>
        <v>#VALUE!</v>
      </c>
      <c r="DO226" s="178">
        <f t="shared" si="37"/>
        <v>72</v>
      </c>
      <c r="DP226" s="180" t="e">
        <f>IF(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gt;DS152,DS152,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f>
        <v>#VALUE!</v>
      </c>
      <c r="DQ226" s="177">
        <f t="shared" si="54"/>
        <v>0</v>
      </c>
      <c r="DR226" s="179" t="e">
        <f t="shared" si="61"/>
        <v>#VALUE!</v>
      </c>
      <c r="DS226" s="179">
        <f t="shared" si="38"/>
        <v>1</v>
      </c>
      <c r="DT226" s="181" t="e">
        <f>IF(DS226=0,0,SUM(DR227:DR$254))</f>
        <v>#VALUE!</v>
      </c>
      <c r="DU226" s="177">
        <f t="shared" si="55"/>
        <v>0</v>
      </c>
      <c r="DV226" s="179" t="e">
        <f>IF(DR226&gt;0,0,IF(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gt;DW152,DW152,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f>
        <v>#VALUE!</v>
      </c>
      <c r="DW226" s="181" t="e">
        <f>IF(DV226=0,0,SUM(DV227:$DV$254))</f>
        <v>#VALUE!</v>
      </c>
      <c r="DX226" s="181" t="e">
        <f t="shared" si="60"/>
        <v>#VALUE!</v>
      </c>
    </row>
    <row r="227" spans="75:128" ht="16.5" customHeight="1" x14ac:dyDescent="0.15">
      <c r="BX227" s="32">
        <f t="shared" si="32"/>
        <v>73</v>
      </c>
      <c r="BY227" s="161" t="e">
        <f>IF(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gt;CB152,CB152,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f>
        <v>#VALUE!</v>
      </c>
      <c r="BZ227" s="30">
        <f t="shared" si="48"/>
        <v>0</v>
      </c>
      <c r="CA227" s="160" t="e">
        <f t="shared" si="39"/>
        <v>#VALUE!</v>
      </c>
      <c r="CB227" s="160">
        <f t="shared" si="40"/>
        <v>1</v>
      </c>
      <c r="CC227" s="160" t="e">
        <f>IF(CB227=0,0,SUM(CA228:$CA$254))</f>
        <v>#VALUE!</v>
      </c>
      <c r="CE227" s="32">
        <f t="shared" si="33"/>
        <v>73</v>
      </c>
      <c r="CF227" s="161" t="e">
        <f>IF(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gt;CI152,CI152,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f>
        <v>#VALUE!</v>
      </c>
      <c r="CG227" s="30">
        <f t="shared" si="49"/>
        <v>0</v>
      </c>
      <c r="CH227" s="160" t="e">
        <f t="shared" si="41"/>
        <v>#VALUE!</v>
      </c>
      <c r="CI227" s="160">
        <f t="shared" si="42"/>
        <v>1</v>
      </c>
      <c r="CJ227" s="160" t="e">
        <f>IF(CI227=0,0,SUM(CH228:$CH$254))</f>
        <v>#VALUE!</v>
      </c>
      <c r="CL227" s="32">
        <f t="shared" si="34"/>
        <v>73</v>
      </c>
      <c r="CM227" s="161" t="e">
        <f>IF(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gt;CP152,CP152,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f>
        <v>#VALUE!</v>
      </c>
      <c r="CN227" s="30">
        <f t="shared" si="50"/>
        <v>0</v>
      </c>
      <c r="CO227" s="160" t="e">
        <f t="shared" si="43"/>
        <v>#VALUE!</v>
      </c>
      <c r="CP227" s="160">
        <f t="shared" si="56"/>
        <v>1</v>
      </c>
      <c r="CQ227" s="160" t="e">
        <f>IF(CP227=0,0,SUM(CO228:$CO$254))</f>
        <v>#VALUE!</v>
      </c>
      <c r="CS227" s="32">
        <f t="shared" si="35"/>
        <v>73</v>
      </c>
      <c r="CT227" s="180" t="e">
        <f>IF(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gt;CW152,CW152,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f>
        <v>#VALUE!</v>
      </c>
      <c r="CU227" s="177">
        <f t="shared" si="51"/>
        <v>0</v>
      </c>
      <c r="CV227" s="179" t="e">
        <f t="shared" si="44"/>
        <v>#VALUE!</v>
      </c>
      <c r="CW227" s="179">
        <f t="shared" si="45"/>
        <v>1</v>
      </c>
      <c r="CX227" s="181" t="e">
        <f>IF(CW227=0,0,SUM(CV228:CV$254))</f>
        <v>#VALUE!</v>
      </c>
      <c r="CY227" s="177">
        <f t="shared" si="57"/>
        <v>0</v>
      </c>
      <c r="CZ227" s="179" t="e">
        <f>IF(CV227&gt;0,0,IF(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gt;DA152,DA152,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f>
        <v>#VALUE!</v>
      </c>
      <c r="DA227" s="181" t="e">
        <f>IF(CZ227=0,0,SUM(CZ228:$CZ$254))</f>
        <v>#VALUE!</v>
      </c>
      <c r="DB227" s="181" t="e">
        <f t="shared" si="58"/>
        <v>#VALUE!</v>
      </c>
      <c r="DD227" s="178">
        <f t="shared" si="36"/>
        <v>73</v>
      </c>
      <c r="DE227" s="180" t="e">
        <f>IF(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gt;DH152,DH152,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f>
        <v>#VALUE!</v>
      </c>
      <c r="DF227" s="177">
        <f t="shared" si="52"/>
        <v>0</v>
      </c>
      <c r="DG227" s="179" t="e">
        <f t="shared" si="46"/>
        <v>#VALUE!</v>
      </c>
      <c r="DH227" s="179">
        <f t="shared" si="47"/>
        <v>1</v>
      </c>
      <c r="DI227" s="181" t="e">
        <f>IF(DH227=0,0,SUM(DG228:DG$254))</f>
        <v>#VALUE!</v>
      </c>
      <c r="DJ227" s="177">
        <f t="shared" si="53"/>
        <v>0</v>
      </c>
      <c r="DK227" s="179" t="e">
        <f>IF(DG227&gt;0,0,IF(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gt;DL152,DL152,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f>
        <v>#VALUE!</v>
      </c>
      <c r="DL227" s="181" t="e">
        <f>IF(DK227=0,0,SUM(DK228:$DK$254))</f>
        <v>#VALUE!</v>
      </c>
      <c r="DM227" s="181" t="e">
        <f t="shared" si="59"/>
        <v>#VALUE!</v>
      </c>
      <c r="DO227" s="178">
        <f t="shared" si="37"/>
        <v>73</v>
      </c>
      <c r="DP227" s="180" t="e">
        <f>IF(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gt;DS152,DS152,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f>
        <v>#VALUE!</v>
      </c>
      <c r="DQ227" s="177">
        <f t="shared" si="54"/>
        <v>0</v>
      </c>
      <c r="DR227" s="179" t="e">
        <f t="shared" si="61"/>
        <v>#VALUE!</v>
      </c>
      <c r="DS227" s="179">
        <f t="shared" si="38"/>
        <v>1</v>
      </c>
      <c r="DT227" s="181" t="e">
        <f>IF(DS227=0,0,SUM(DR228:DR$254))</f>
        <v>#VALUE!</v>
      </c>
      <c r="DU227" s="177">
        <f t="shared" si="55"/>
        <v>0</v>
      </c>
      <c r="DV227" s="179" t="e">
        <f>IF(DR227&gt;0,0,IF(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gt;DW152,DW152,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f>
        <v>#VALUE!</v>
      </c>
      <c r="DW227" s="181" t="e">
        <f>IF(DV227=0,0,SUM(DV228:$DV$254))</f>
        <v>#VALUE!</v>
      </c>
      <c r="DX227" s="181" t="e">
        <f t="shared" si="60"/>
        <v>#VALUE!</v>
      </c>
    </row>
    <row r="228" spans="75:128" ht="16.5" customHeight="1" x14ac:dyDescent="0.15">
      <c r="BX228" s="32">
        <f t="shared" si="32"/>
        <v>74</v>
      </c>
      <c r="BY228" s="161" t="e">
        <f>IF(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gt;CB152,CB152,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f>
        <v>#VALUE!</v>
      </c>
      <c r="BZ228" s="30">
        <f t="shared" si="48"/>
        <v>0</v>
      </c>
      <c r="CA228" s="160" t="e">
        <f t="shared" si="39"/>
        <v>#VALUE!</v>
      </c>
      <c r="CB228" s="160">
        <f t="shared" si="40"/>
        <v>1</v>
      </c>
      <c r="CC228" s="160" t="e">
        <f>IF(CB228=0,0,SUM(CA229:$CA$254))</f>
        <v>#VALUE!</v>
      </c>
      <c r="CE228" s="32">
        <f t="shared" si="33"/>
        <v>74</v>
      </c>
      <c r="CF228" s="161" t="e">
        <f>IF(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gt;CI152,CI152,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f>
        <v>#VALUE!</v>
      </c>
      <c r="CG228" s="30">
        <f t="shared" si="49"/>
        <v>0</v>
      </c>
      <c r="CH228" s="160" t="e">
        <f t="shared" si="41"/>
        <v>#VALUE!</v>
      </c>
      <c r="CI228" s="160">
        <f t="shared" si="42"/>
        <v>1</v>
      </c>
      <c r="CJ228" s="160" t="e">
        <f>IF(CI228=0,0,SUM(CH229:$CH$254))</f>
        <v>#VALUE!</v>
      </c>
      <c r="CL228" s="32">
        <f t="shared" si="34"/>
        <v>74</v>
      </c>
      <c r="CM228" s="161" t="e">
        <f>IF(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gt;CP152,CP152,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f>
        <v>#VALUE!</v>
      </c>
      <c r="CN228" s="30">
        <f t="shared" si="50"/>
        <v>0</v>
      </c>
      <c r="CO228" s="160" t="e">
        <f t="shared" si="43"/>
        <v>#VALUE!</v>
      </c>
      <c r="CP228" s="160">
        <f t="shared" si="56"/>
        <v>1</v>
      </c>
      <c r="CQ228" s="160" t="e">
        <f>IF(CP228=0,0,SUM(CO229:$CO$254))</f>
        <v>#VALUE!</v>
      </c>
      <c r="CS228" s="32">
        <f t="shared" si="35"/>
        <v>74</v>
      </c>
      <c r="CT228" s="180" t="e">
        <f>IF(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gt;CW152,CW152,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f>
        <v>#VALUE!</v>
      </c>
      <c r="CU228" s="177">
        <f t="shared" si="51"/>
        <v>0</v>
      </c>
      <c r="CV228" s="179" t="e">
        <f t="shared" si="44"/>
        <v>#VALUE!</v>
      </c>
      <c r="CW228" s="179">
        <f t="shared" si="45"/>
        <v>1</v>
      </c>
      <c r="CX228" s="181" t="e">
        <f>IF(CW228=0,0,SUM(CV229:CV$254))</f>
        <v>#VALUE!</v>
      </c>
      <c r="CY228" s="177">
        <f t="shared" si="57"/>
        <v>0</v>
      </c>
      <c r="CZ228" s="179" t="e">
        <f>IF(CV228&gt;0,0,IF(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gt;DA152,DA152,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f>
        <v>#VALUE!</v>
      </c>
      <c r="DA228" s="181" t="e">
        <f>IF(CZ228=0,0,SUM(CZ229:$CZ$254))</f>
        <v>#VALUE!</v>
      </c>
      <c r="DB228" s="181" t="e">
        <f t="shared" si="58"/>
        <v>#VALUE!</v>
      </c>
      <c r="DD228" s="178">
        <f t="shared" si="36"/>
        <v>74</v>
      </c>
      <c r="DE228" s="180" t="e">
        <f>IF(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gt;DH152,DH152,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f>
        <v>#VALUE!</v>
      </c>
      <c r="DF228" s="177">
        <f t="shared" si="52"/>
        <v>0</v>
      </c>
      <c r="DG228" s="179" t="e">
        <f t="shared" si="46"/>
        <v>#VALUE!</v>
      </c>
      <c r="DH228" s="179">
        <f t="shared" si="47"/>
        <v>1</v>
      </c>
      <c r="DI228" s="181" t="e">
        <f>IF(DH228=0,0,SUM(DG229:DG$254))</f>
        <v>#VALUE!</v>
      </c>
      <c r="DJ228" s="177">
        <f t="shared" si="53"/>
        <v>0</v>
      </c>
      <c r="DK228" s="179" t="e">
        <f>IF(DG228&gt;0,0,IF(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gt;DL152,DL152,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f>
        <v>#VALUE!</v>
      </c>
      <c r="DL228" s="181" t="e">
        <f>IF(DK228=0,0,SUM(DK229:$DK$254))</f>
        <v>#VALUE!</v>
      </c>
      <c r="DM228" s="181" t="e">
        <f t="shared" si="59"/>
        <v>#VALUE!</v>
      </c>
      <c r="DO228" s="178">
        <f t="shared" si="37"/>
        <v>74</v>
      </c>
      <c r="DP228" s="180" t="e">
        <f>IF(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gt;DS152,DS152,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f>
        <v>#VALUE!</v>
      </c>
      <c r="DQ228" s="177">
        <f t="shared" si="54"/>
        <v>0</v>
      </c>
      <c r="DR228" s="179" t="e">
        <f t="shared" si="61"/>
        <v>#VALUE!</v>
      </c>
      <c r="DS228" s="179">
        <f t="shared" si="38"/>
        <v>1</v>
      </c>
      <c r="DT228" s="181" t="e">
        <f>IF(DS228=0,0,SUM(DR229:DR$254))</f>
        <v>#VALUE!</v>
      </c>
      <c r="DU228" s="177">
        <f t="shared" si="55"/>
        <v>0</v>
      </c>
      <c r="DV228" s="179" t="e">
        <f>IF(DR228&gt;0,0,IF(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gt;DW152,DW152,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f>
        <v>#VALUE!</v>
      </c>
      <c r="DW228" s="181" t="e">
        <f>IF(DV228=0,0,SUM(DV229:$DV$254))</f>
        <v>#VALUE!</v>
      </c>
      <c r="DX228" s="181" t="e">
        <f t="shared" si="60"/>
        <v>#VALUE!</v>
      </c>
    </row>
    <row r="229" spans="75:128" ht="16.5" customHeight="1" x14ac:dyDescent="0.15">
      <c r="BX229" s="32">
        <f t="shared" si="32"/>
        <v>75</v>
      </c>
      <c r="BY229" s="161" t="e">
        <f>IF(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gt;CB152,CB152,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f>
        <v>#VALUE!</v>
      </c>
      <c r="BZ229" s="30">
        <f t="shared" si="48"/>
        <v>0</v>
      </c>
      <c r="CA229" s="160" t="e">
        <f t="shared" si="39"/>
        <v>#VALUE!</v>
      </c>
      <c r="CB229" s="160">
        <f t="shared" si="40"/>
        <v>1</v>
      </c>
      <c r="CC229" s="160" t="e">
        <f>IF(CB229=0,0,SUM(CA230:$CA$254))</f>
        <v>#VALUE!</v>
      </c>
      <c r="CE229" s="32">
        <f t="shared" si="33"/>
        <v>75</v>
      </c>
      <c r="CF229" s="161" t="e">
        <f>IF(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gt;CI152,CI152,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f>
        <v>#VALUE!</v>
      </c>
      <c r="CG229" s="30">
        <f t="shared" si="49"/>
        <v>0</v>
      </c>
      <c r="CH229" s="160" t="e">
        <f t="shared" si="41"/>
        <v>#VALUE!</v>
      </c>
      <c r="CI229" s="160">
        <f t="shared" si="42"/>
        <v>1</v>
      </c>
      <c r="CJ229" s="160" t="e">
        <f>IF(CI229=0,0,SUM(CH230:$CH$254))</f>
        <v>#VALUE!</v>
      </c>
      <c r="CL229" s="32">
        <f t="shared" si="34"/>
        <v>75</v>
      </c>
      <c r="CM229" s="161" t="e">
        <f>IF(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gt;CP152,CP152,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f>
        <v>#VALUE!</v>
      </c>
      <c r="CN229" s="30">
        <f t="shared" si="50"/>
        <v>0</v>
      </c>
      <c r="CO229" s="160" t="e">
        <f t="shared" si="43"/>
        <v>#VALUE!</v>
      </c>
      <c r="CP229" s="160">
        <f t="shared" si="56"/>
        <v>1</v>
      </c>
      <c r="CQ229" s="160" t="e">
        <f>IF(CP229=0,0,SUM(CO230:$CO$254))</f>
        <v>#VALUE!</v>
      </c>
      <c r="CS229" s="32">
        <f t="shared" si="35"/>
        <v>75</v>
      </c>
      <c r="CT229" s="180" t="e">
        <f>IF(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gt;CW152,CW152,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f>
        <v>#VALUE!</v>
      </c>
      <c r="CU229" s="177">
        <f t="shared" si="51"/>
        <v>0</v>
      </c>
      <c r="CV229" s="179" t="e">
        <f t="shared" si="44"/>
        <v>#VALUE!</v>
      </c>
      <c r="CW229" s="179">
        <f t="shared" si="45"/>
        <v>1</v>
      </c>
      <c r="CX229" s="181" t="e">
        <f>IF(CW229=0,0,SUM(CV230:CV$254))</f>
        <v>#VALUE!</v>
      </c>
      <c r="CY229" s="177">
        <f t="shared" si="57"/>
        <v>0</v>
      </c>
      <c r="CZ229" s="179" t="e">
        <f>IF(CV229&gt;0,0,IF(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gt;DA152,DA152,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f>
        <v>#VALUE!</v>
      </c>
      <c r="DA229" s="181" t="e">
        <f>IF(CZ229=0,0,SUM(CZ230:$CZ$254))</f>
        <v>#VALUE!</v>
      </c>
      <c r="DB229" s="181" t="e">
        <f t="shared" si="58"/>
        <v>#VALUE!</v>
      </c>
      <c r="DD229" s="178">
        <f t="shared" si="36"/>
        <v>75</v>
      </c>
      <c r="DE229" s="180" t="e">
        <f>IF(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gt;DH152,DH152,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f>
        <v>#VALUE!</v>
      </c>
      <c r="DF229" s="177">
        <f t="shared" si="52"/>
        <v>0</v>
      </c>
      <c r="DG229" s="179" t="e">
        <f t="shared" si="46"/>
        <v>#VALUE!</v>
      </c>
      <c r="DH229" s="179">
        <f t="shared" si="47"/>
        <v>1</v>
      </c>
      <c r="DI229" s="181" t="e">
        <f>IF(DH229=0,0,SUM(DG230:DG$254))</f>
        <v>#VALUE!</v>
      </c>
      <c r="DJ229" s="177">
        <f t="shared" si="53"/>
        <v>0</v>
      </c>
      <c r="DK229" s="179" t="e">
        <f>IF(DG229&gt;0,0,IF(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gt;DL152,DL152,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f>
        <v>#VALUE!</v>
      </c>
      <c r="DL229" s="181" t="e">
        <f>IF(DK229=0,0,SUM(DK230:$DK$254))</f>
        <v>#VALUE!</v>
      </c>
      <c r="DM229" s="181" t="e">
        <f t="shared" si="59"/>
        <v>#VALUE!</v>
      </c>
      <c r="DO229" s="178">
        <f t="shared" si="37"/>
        <v>75</v>
      </c>
      <c r="DP229" s="180" t="e">
        <f>IF(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gt;DS152,DS152,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f>
        <v>#VALUE!</v>
      </c>
      <c r="DQ229" s="177">
        <f t="shared" si="54"/>
        <v>0</v>
      </c>
      <c r="DR229" s="179" t="e">
        <f t="shared" si="61"/>
        <v>#VALUE!</v>
      </c>
      <c r="DS229" s="179">
        <f t="shared" si="38"/>
        <v>1</v>
      </c>
      <c r="DT229" s="181" t="e">
        <f>IF(DS229=0,0,SUM(DR230:DR$254))</f>
        <v>#VALUE!</v>
      </c>
      <c r="DU229" s="177">
        <f t="shared" si="55"/>
        <v>0</v>
      </c>
      <c r="DV229" s="179" t="e">
        <f>IF(DR229&gt;0,0,IF(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gt;DW152,DW152,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f>
        <v>#VALUE!</v>
      </c>
      <c r="DW229" s="181" t="e">
        <f>IF(DV229=0,0,SUM(DV230:$DV$254))</f>
        <v>#VALUE!</v>
      </c>
      <c r="DX229" s="181" t="e">
        <f t="shared" si="60"/>
        <v>#VALUE!</v>
      </c>
    </row>
    <row r="230" spans="75:128" ht="16.5" customHeight="1" x14ac:dyDescent="0.15">
      <c r="BX230" s="32">
        <f t="shared" si="32"/>
        <v>76</v>
      </c>
      <c r="BY230" s="161" t="e">
        <f>IF(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BY229&gt;CB152,CB152,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BY229)</f>
        <v>#VALUE!</v>
      </c>
      <c r="BZ230" s="30">
        <f t="shared" si="48"/>
        <v>0</v>
      </c>
      <c r="CA230" s="160" t="e">
        <f t="shared" si="39"/>
        <v>#VALUE!</v>
      </c>
      <c r="CB230" s="160">
        <f t="shared" si="40"/>
        <v>1</v>
      </c>
      <c r="CC230" s="160" t="e">
        <f>IF(CB230=0,0,SUM(CA231:$CA$254))</f>
        <v>#VALUE!</v>
      </c>
      <c r="CE230" s="32">
        <f t="shared" si="33"/>
        <v>76</v>
      </c>
      <c r="CF230" s="161" t="e">
        <f>IF(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CF229&gt;CI152,CI152,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CF229)</f>
        <v>#VALUE!</v>
      </c>
      <c r="CG230" s="30">
        <f t="shared" si="49"/>
        <v>0</v>
      </c>
      <c r="CH230" s="160" t="e">
        <f t="shared" si="41"/>
        <v>#VALUE!</v>
      </c>
      <c r="CI230" s="160">
        <f t="shared" si="42"/>
        <v>1</v>
      </c>
      <c r="CJ230" s="160" t="e">
        <f>IF(CI230=0,0,SUM(CH231:$CH$254))</f>
        <v>#VALUE!</v>
      </c>
      <c r="CL230" s="32">
        <f t="shared" si="34"/>
        <v>76</v>
      </c>
      <c r="CM230" s="161" t="e">
        <f>IF(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CM229&gt;CP152,CP152,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CM229)</f>
        <v>#VALUE!</v>
      </c>
      <c r="CN230" s="30">
        <f t="shared" si="50"/>
        <v>0</v>
      </c>
      <c r="CO230" s="160" t="e">
        <f t="shared" si="43"/>
        <v>#VALUE!</v>
      </c>
      <c r="CP230" s="160">
        <f t="shared" si="56"/>
        <v>1</v>
      </c>
      <c r="CQ230" s="160" t="e">
        <f>IF(CP230=0,0,SUM(CO231:$CO$254))</f>
        <v>#VALUE!</v>
      </c>
      <c r="CS230" s="32">
        <f t="shared" si="35"/>
        <v>76</v>
      </c>
      <c r="CT230" s="180" t="e">
        <f>IF(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CT229&gt;CW152,CW152,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CT229)</f>
        <v>#VALUE!</v>
      </c>
      <c r="CU230" s="177">
        <f t="shared" si="51"/>
        <v>0</v>
      </c>
      <c r="CV230" s="179" t="e">
        <f t="shared" si="44"/>
        <v>#VALUE!</v>
      </c>
      <c r="CW230" s="179">
        <f t="shared" si="45"/>
        <v>1</v>
      </c>
      <c r="CX230" s="181" t="e">
        <f>IF(CW230=0,0,SUM(CV231:CV$254))</f>
        <v>#VALUE!</v>
      </c>
      <c r="CY230" s="177">
        <f t="shared" si="57"/>
        <v>0</v>
      </c>
      <c r="CZ230" s="179" t="e">
        <f>IF(CV230&gt;0,0,IF(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CZ229&gt;DA152,DA152,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CZ229))</f>
        <v>#VALUE!</v>
      </c>
      <c r="DA230" s="181" t="e">
        <f>IF(CZ230=0,0,SUM(CZ231:$CZ$254))</f>
        <v>#VALUE!</v>
      </c>
      <c r="DB230" s="181" t="e">
        <f t="shared" si="58"/>
        <v>#VALUE!</v>
      </c>
      <c r="DD230" s="178">
        <f t="shared" si="36"/>
        <v>76</v>
      </c>
      <c r="DE230" s="180" t="e">
        <f>IF(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DE229&gt;DH152,DH152,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DE229)</f>
        <v>#VALUE!</v>
      </c>
      <c r="DF230" s="177">
        <f t="shared" si="52"/>
        <v>0</v>
      </c>
      <c r="DG230" s="179" t="e">
        <f t="shared" si="46"/>
        <v>#VALUE!</v>
      </c>
      <c r="DH230" s="179">
        <f t="shared" si="47"/>
        <v>1</v>
      </c>
      <c r="DI230" s="181" t="e">
        <f>IF(DH230=0,0,SUM(DG231:DG$254))</f>
        <v>#VALUE!</v>
      </c>
      <c r="DJ230" s="177">
        <f t="shared" si="53"/>
        <v>0</v>
      </c>
      <c r="DK230" s="179" t="e">
        <f>IF(DG230&gt;0,0,IF(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DK229&gt;DL152,DL152,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DK229))</f>
        <v>#VALUE!</v>
      </c>
      <c r="DL230" s="181" t="e">
        <f>IF(DK230=0,0,SUM(DK231:$DK$254))</f>
        <v>#VALUE!</v>
      </c>
      <c r="DM230" s="181" t="e">
        <f t="shared" si="59"/>
        <v>#VALUE!</v>
      </c>
      <c r="DO230" s="178">
        <f t="shared" si="37"/>
        <v>76</v>
      </c>
      <c r="DP230" s="180" t="e">
        <f>IF(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DP229&gt;DS152,DS152,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DP229)</f>
        <v>#VALUE!</v>
      </c>
      <c r="DQ230" s="177">
        <f t="shared" si="54"/>
        <v>0</v>
      </c>
      <c r="DR230" s="179" t="e">
        <f t="shared" si="61"/>
        <v>#VALUE!</v>
      </c>
      <c r="DS230" s="179">
        <f t="shared" si="38"/>
        <v>1</v>
      </c>
      <c r="DT230" s="181" t="e">
        <f>IF(DS230=0,0,SUM(DR231:DR$254))</f>
        <v>#VALUE!</v>
      </c>
      <c r="DU230" s="177">
        <f t="shared" si="55"/>
        <v>0</v>
      </c>
      <c r="DV230" s="179" t="e">
        <f>IF(DR230&gt;0,0,IF(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DV229&gt;DW152,DW152,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DV229))</f>
        <v>#VALUE!</v>
      </c>
      <c r="DW230" s="181" t="e">
        <f>IF(DV230=0,0,SUM(DV231:$DV$254))</f>
        <v>#VALUE!</v>
      </c>
      <c r="DX230" s="181" t="e">
        <f t="shared" si="60"/>
        <v>#VALUE!</v>
      </c>
    </row>
    <row r="231" spans="75:128" ht="16.5" customHeight="1" x14ac:dyDescent="0.15">
      <c r="BX231" s="32">
        <f t="shared" si="32"/>
        <v>77</v>
      </c>
      <c r="BY231" s="161" t="e">
        <f>IF(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BY229-BY230&gt;CB152,CB152,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BY229-BY230)</f>
        <v>#VALUE!</v>
      </c>
      <c r="BZ231" s="30">
        <f t="shared" si="48"/>
        <v>0</v>
      </c>
      <c r="CA231" s="160" t="e">
        <f t="shared" si="39"/>
        <v>#VALUE!</v>
      </c>
      <c r="CB231" s="160">
        <f t="shared" si="40"/>
        <v>1</v>
      </c>
      <c r="CC231" s="160" t="e">
        <f>IF(CB231=0,0,SUM(CA232:$CA$254))</f>
        <v>#VALUE!</v>
      </c>
      <c r="CE231" s="32">
        <f t="shared" si="33"/>
        <v>77</v>
      </c>
      <c r="CF231" s="161" t="e">
        <f>IF(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CF229-CF230&gt;CI152,CI152,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CF229-CF230)</f>
        <v>#VALUE!</v>
      </c>
      <c r="CG231" s="30">
        <f t="shared" si="49"/>
        <v>0</v>
      </c>
      <c r="CH231" s="160" t="e">
        <f t="shared" si="41"/>
        <v>#VALUE!</v>
      </c>
      <c r="CI231" s="160">
        <f t="shared" si="42"/>
        <v>1</v>
      </c>
      <c r="CJ231" s="160" t="e">
        <f>IF(CI231=0,0,SUM(CH232:$CH$254))</f>
        <v>#VALUE!</v>
      </c>
      <c r="CL231" s="32">
        <f t="shared" si="34"/>
        <v>77</v>
      </c>
      <c r="CM231" s="161" t="e">
        <f>IF(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CM229-CM230&gt;CP152,CP152,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CM229-CM230)</f>
        <v>#VALUE!</v>
      </c>
      <c r="CN231" s="30">
        <f t="shared" si="50"/>
        <v>0</v>
      </c>
      <c r="CO231" s="160" t="e">
        <f t="shared" si="43"/>
        <v>#VALUE!</v>
      </c>
      <c r="CP231" s="160">
        <f t="shared" si="56"/>
        <v>1</v>
      </c>
      <c r="CQ231" s="160" t="e">
        <f>IF(CP231=0,0,SUM(CO232:$CO$254))</f>
        <v>#VALUE!</v>
      </c>
      <c r="CS231" s="32">
        <f t="shared" si="35"/>
        <v>77</v>
      </c>
      <c r="CT231" s="180" t="e">
        <f>IF(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CT229-CT230&gt;CW152,CW152,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CT229-CT230)</f>
        <v>#VALUE!</v>
      </c>
      <c r="CU231" s="177">
        <f t="shared" si="51"/>
        <v>0</v>
      </c>
      <c r="CV231" s="179" t="e">
        <f t="shared" si="44"/>
        <v>#VALUE!</v>
      </c>
      <c r="CW231" s="179">
        <f t="shared" si="45"/>
        <v>1</v>
      </c>
      <c r="CX231" s="181" t="e">
        <f>IF(CW231=0,0,SUM(CV232:CV$254))</f>
        <v>#VALUE!</v>
      </c>
      <c r="CY231" s="177">
        <f t="shared" si="57"/>
        <v>0</v>
      </c>
      <c r="CZ231" s="179" t="e">
        <f>IF(CV231&gt;0,0,IF(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CZ229-CZ230&gt;DA152,DA152,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CZ229-CZ230))</f>
        <v>#VALUE!</v>
      </c>
      <c r="DA231" s="181" t="e">
        <f>IF(CZ231=0,0,SUM(CZ232:$CZ$254))</f>
        <v>#VALUE!</v>
      </c>
      <c r="DB231" s="181" t="e">
        <f t="shared" si="58"/>
        <v>#VALUE!</v>
      </c>
      <c r="DD231" s="178">
        <f t="shared" si="36"/>
        <v>77</v>
      </c>
      <c r="DE231" s="180" t="e">
        <f>IF(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DE229-DE230&gt;DH152,DH152,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DE229-DE230)</f>
        <v>#VALUE!</v>
      </c>
      <c r="DF231" s="177">
        <f t="shared" si="52"/>
        <v>0</v>
      </c>
      <c r="DG231" s="179" t="e">
        <f t="shared" si="46"/>
        <v>#VALUE!</v>
      </c>
      <c r="DH231" s="179">
        <f t="shared" si="47"/>
        <v>1</v>
      </c>
      <c r="DI231" s="181" t="e">
        <f>IF(DH231=0,0,SUM(DG232:DG$254))</f>
        <v>#VALUE!</v>
      </c>
      <c r="DJ231" s="177">
        <f t="shared" si="53"/>
        <v>0</v>
      </c>
      <c r="DK231" s="179" t="e">
        <f>IF(DG231&gt;0,0,IF(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DK229-DK230&gt;DL152,DL152,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DK229-DK230))</f>
        <v>#VALUE!</v>
      </c>
      <c r="DL231" s="181" t="e">
        <f>IF(DK231=0,0,SUM(DK232:$DK$254))</f>
        <v>#VALUE!</v>
      </c>
      <c r="DM231" s="181" t="e">
        <f t="shared" si="59"/>
        <v>#VALUE!</v>
      </c>
      <c r="DO231" s="178">
        <f t="shared" si="37"/>
        <v>77</v>
      </c>
      <c r="DP231" s="180" t="e">
        <f>IF(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DP229-DP230&gt;DS152,DS152,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DP229-DP230)</f>
        <v>#VALUE!</v>
      </c>
      <c r="DQ231" s="177">
        <f t="shared" si="54"/>
        <v>0</v>
      </c>
      <c r="DR231" s="179" t="e">
        <f t="shared" si="61"/>
        <v>#VALUE!</v>
      </c>
      <c r="DS231" s="179">
        <f t="shared" si="38"/>
        <v>1</v>
      </c>
      <c r="DT231" s="181" t="e">
        <f>IF(DS231=0,0,SUM(DR232:DR$254))</f>
        <v>#VALUE!</v>
      </c>
      <c r="DU231" s="177">
        <f t="shared" si="55"/>
        <v>0</v>
      </c>
      <c r="DV231" s="179" t="e">
        <f>IF(DR231&gt;0,0,IF(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DV229-DV230&gt;DW152,DW152,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DV229-DV230))</f>
        <v>#VALUE!</v>
      </c>
      <c r="DW231" s="181" t="e">
        <f>IF(DV231=0,0,SUM(DV232:$DV$254))</f>
        <v>#VALUE!</v>
      </c>
      <c r="DX231" s="181" t="e">
        <f t="shared" si="60"/>
        <v>#VALUE!</v>
      </c>
    </row>
    <row r="232" spans="75:128" ht="16.5" customHeight="1" x14ac:dyDescent="0.15">
      <c r="BX232" s="32">
        <f t="shared" si="32"/>
        <v>78</v>
      </c>
      <c r="BY232" s="161" t="e">
        <f>IF(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BY229-BY230-BY231&gt;CB152,CB152,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BY229-BY230-BY231)</f>
        <v>#VALUE!</v>
      </c>
      <c r="BZ232" s="30">
        <f t="shared" si="48"/>
        <v>0</v>
      </c>
      <c r="CA232" s="160" t="e">
        <f t="shared" si="39"/>
        <v>#VALUE!</v>
      </c>
      <c r="CB232" s="160">
        <f t="shared" si="40"/>
        <v>1</v>
      </c>
      <c r="CC232" s="160" t="e">
        <f>IF(CB232=0,0,SUM(CA233:$CA$254))</f>
        <v>#VALUE!</v>
      </c>
      <c r="CE232" s="32">
        <f t="shared" si="33"/>
        <v>78</v>
      </c>
      <c r="CF232" s="161" t="e">
        <f>IF(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CF229-CF230-CF231&gt;CI152,CI152,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CF229-CF230-CF231)</f>
        <v>#VALUE!</v>
      </c>
      <c r="CG232" s="30">
        <f t="shared" si="49"/>
        <v>0</v>
      </c>
      <c r="CH232" s="160" t="e">
        <f t="shared" si="41"/>
        <v>#VALUE!</v>
      </c>
      <c r="CI232" s="160">
        <f t="shared" si="42"/>
        <v>1</v>
      </c>
      <c r="CJ232" s="160" t="e">
        <f>IF(CI232=0,0,SUM(CH233:$CH$254))</f>
        <v>#VALUE!</v>
      </c>
      <c r="CL232" s="32">
        <f t="shared" si="34"/>
        <v>78</v>
      </c>
      <c r="CM232" s="161" t="e">
        <f>IF(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CM229-CM230-CM231&gt;CP152,CP152,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CM229-CM230-CM231)</f>
        <v>#VALUE!</v>
      </c>
      <c r="CN232" s="30">
        <f t="shared" si="50"/>
        <v>0</v>
      </c>
      <c r="CO232" s="160" t="e">
        <f t="shared" si="43"/>
        <v>#VALUE!</v>
      </c>
      <c r="CP232" s="160">
        <f t="shared" si="56"/>
        <v>1</v>
      </c>
      <c r="CQ232" s="160" t="e">
        <f>IF(CP232=0,0,SUM(CO233:$CO$254))</f>
        <v>#VALUE!</v>
      </c>
      <c r="CS232" s="32">
        <f t="shared" si="35"/>
        <v>78</v>
      </c>
      <c r="CT232" s="180" t="e">
        <f>IF(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CT229-CT230-CT231&gt;CW152,CW152,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CT229-CT230-CT231)</f>
        <v>#VALUE!</v>
      </c>
      <c r="CU232" s="177">
        <f t="shared" si="51"/>
        <v>0</v>
      </c>
      <c r="CV232" s="179" t="e">
        <f t="shared" si="44"/>
        <v>#VALUE!</v>
      </c>
      <c r="CW232" s="179">
        <f t="shared" si="45"/>
        <v>1</v>
      </c>
      <c r="CX232" s="181" t="e">
        <f>IF(CW232=0,0,SUM(CV233:CV$254))</f>
        <v>#VALUE!</v>
      </c>
      <c r="CY232" s="177">
        <f t="shared" si="57"/>
        <v>0</v>
      </c>
      <c r="CZ232" s="179" t="e">
        <f>IF(CV232&gt;0,0,IF(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CZ229-CZ230-CZ231&gt;DA152,DA152,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CZ229-CZ230-CZ231))</f>
        <v>#VALUE!</v>
      </c>
      <c r="DA232" s="181" t="e">
        <f>IF(CZ232=0,0,SUM(CZ233:$CZ$254))</f>
        <v>#VALUE!</v>
      </c>
      <c r="DB232" s="181" t="e">
        <f t="shared" si="58"/>
        <v>#VALUE!</v>
      </c>
      <c r="DD232" s="178">
        <f t="shared" si="36"/>
        <v>78</v>
      </c>
      <c r="DE232" s="180" t="e">
        <f>IF(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DE229-DE230-DE231&gt;DH152,DH152,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DE229-DE230-DE231)</f>
        <v>#VALUE!</v>
      </c>
      <c r="DF232" s="177">
        <f t="shared" si="52"/>
        <v>0</v>
      </c>
      <c r="DG232" s="179" t="e">
        <f t="shared" si="46"/>
        <v>#VALUE!</v>
      </c>
      <c r="DH232" s="179">
        <f t="shared" si="47"/>
        <v>1</v>
      </c>
      <c r="DI232" s="181" t="e">
        <f>IF(DH232=0,0,SUM(DG233:DG$254))</f>
        <v>#VALUE!</v>
      </c>
      <c r="DJ232" s="177">
        <f t="shared" si="53"/>
        <v>0</v>
      </c>
      <c r="DK232" s="179" t="e">
        <f>IF(DG232&gt;0,0,IF(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DK229-DK230-DK231&gt;DL152,DL152,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DK229-DK230-DK231))</f>
        <v>#VALUE!</v>
      </c>
      <c r="DL232" s="181" t="e">
        <f>IF(DK232=0,0,SUM(DK233:$DK$254))</f>
        <v>#VALUE!</v>
      </c>
      <c r="DM232" s="181" t="e">
        <f t="shared" si="59"/>
        <v>#VALUE!</v>
      </c>
      <c r="DO232" s="178">
        <f t="shared" si="37"/>
        <v>78</v>
      </c>
      <c r="DP232" s="180" t="e">
        <f>IF(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DP229-DP230-DP231&gt;DS152,DS152,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DP229-DP230-DP231)</f>
        <v>#VALUE!</v>
      </c>
      <c r="DQ232" s="177">
        <f t="shared" si="54"/>
        <v>0</v>
      </c>
      <c r="DR232" s="179" t="e">
        <f t="shared" si="61"/>
        <v>#VALUE!</v>
      </c>
      <c r="DS232" s="179">
        <f t="shared" si="38"/>
        <v>1</v>
      </c>
      <c r="DT232" s="181" t="e">
        <f>IF(DS232=0,0,SUM(DR233:DR$254))</f>
        <v>#VALUE!</v>
      </c>
      <c r="DU232" s="177">
        <f t="shared" si="55"/>
        <v>0</v>
      </c>
      <c r="DV232" s="179" t="e">
        <f>IF(DR232&gt;0,0,IF(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DV229-DV230-DV231&gt;DW152,DW152,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DV229-DV230-DV231))</f>
        <v>#VALUE!</v>
      </c>
      <c r="DW232" s="181" t="e">
        <f>IF(DV232=0,0,SUM(DV233:$DV$254))</f>
        <v>#VALUE!</v>
      </c>
      <c r="DX232" s="181" t="e">
        <f t="shared" si="60"/>
        <v>#VALUE!</v>
      </c>
    </row>
    <row r="233" spans="75:128" ht="16.5" customHeight="1" x14ac:dyDescent="0.15">
      <c r="BX233" s="32">
        <f t="shared" ref="BX233:BX254" si="62">SUM(BX232+1)</f>
        <v>79</v>
      </c>
      <c r="BY233" s="161" t="e">
        <f>IF(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BY229-BY230-BY231-BY232&gt;CB152,CB152,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BY229-BY230-BY231-BY232)</f>
        <v>#VALUE!</v>
      </c>
      <c r="BZ233" s="30">
        <f t="shared" si="48"/>
        <v>0</v>
      </c>
      <c r="CA233" s="160" t="e">
        <f t="shared" si="39"/>
        <v>#VALUE!</v>
      </c>
      <c r="CB233" s="160">
        <f t="shared" si="40"/>
        <v>1</v>
      </c>
      <c r="CC233" s="160" t="e">
        <f>IF(CB233=0,0,SUM(CA234:$CA$254))</f>
        <v>#VALUE!</v>
      </c>
      <c r="CE233" s="32">
        <f t="shared" ref="CE233:CE254" si="63">SUM(CE232+1)</f>
        <v>79</v>
      </c>
      <c r="CF233" s="161" t="e">
        <f>IF(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CF229-CF230-CF231-CF232&gt;CI152,CI152,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CF229-CF230-CF231-CF232)</f>
        <v>#VALUE!</v>
      </c>
      <c r="CG233" s="30">
        <f t="shared" si="49"/>
        <v>0</v>
      </c>
      <c r="CH233" s="160" t="e">
        <f t="shared" si="41"/>
        <v>#VALUE!</v>
      </c>
      <c r="CI233" s="160">
        <f t="shared" si="42"/>
        <v>1</v>
      </c>
      <c r="CJ233" s="160" t="e">
        <f>IF(CI233=0,0,SUM(CH234:$CH$254))</f>
        <v>#VALUE!</v>
      </c>
      <c r="CL233" s="32">
        <f t="shared" ref="CL233:CL254" si="64">SUM(CL232+1)</f>
        <v>79</v>
      </c>
      <c r="CM233" s="161" t="e">
        <f>IF(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CM229-CM230-CM231-CM232&gt;CP152,CP152,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CM229-CM230-CM231-CM232)</f>
        <v>#VALUE!</v>
      </c>
      <c r="CN233" s="30">
        <f t="shared" si="50"/>
        <v>0</v>
      </c>
      <c r="CO233" s="160" t="e">
        <f t="shared" si="43"/>
        <v>#VALUE!</v>
      </c>
      <c r="CP233" s="160">
        <f t="shared" si="56"/>
        <v>1</v>
      </c>
      <c r="CQ233" s="160" t="e">
        <f>IF(CP233=0,0,SUM(CO234:$CO$254))</f>
        <v>#VALUE!</v>
      </c>
      <c r="CS233" s="32">
        <f t="shared" ref="CS233:CS254" si="65">SUM(CS232+1)</f>
        <v>79</v>
      </c>
      <c r="CT233" s="180" t="e">
        <f>IF(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CT229-CT230-CT231-CT232&gt;CW152,CW152,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CT229-CT230-CT231-CT232)</f>
        <v>#VALUE!</v>
      </c>
      <c r="CU233" s="177">
        <f t="shared" si="51"/>
        <v>0</v>
      </c>
      <c r="CV233" s="179" t="e">
        <f t="shared" si="44"/>
        <v>#VALUE!</v>
      </c>
      <c r="CW233" s="179">
        <f t="shared" si="45"/>
        <v>1</v>
      </c>
      <c r="CX233" s="181" t="e">
        <f>IF(CW233=0,0,SUM(CV234:CV$254))</f>
        <v>#VALUE!</v>
      </c>
      <c r="CY233" s="177">
        <f t="shared" si="57"/>
        <v>0</v>
      </c>
      <c r="CZ233" s="179" t="e">
        <f>IF(CV233&gt;0,0,IF(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CZ229-CZ230-CZ231-CZ232&gt;DA152,DA152,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CZ229-CZ230-CZ231-CZ232))</f>
        <v>#VALUE!</v>
      </c>
      <c r="DA233" s="181" t="e">
        <f>IF(CZ233=0,0,SUM(CZ234:$CZ$254))</f>
        <v>#VALUE!</v>
      </c>
      <c r="DB233" s="181" t="e">
        <f t="shared" si="58"/>
        <v>#VALUE!</v>
      </c>
      <c r="DD233" s="178">
        <f t="shared" ref="DD233:DD254" si="66">SUM(DD232+1)</f>
        <v>79</v>
      </c>
      <c r="DE233" s="180" t="e">
        <f>IF(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DE229-DE230-DE231-DE232&gt;DH152,DH152,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DE229-DE230-DE231-DE232)</f>
        <v>#VALUE!</v>
      </c>
      <c r="DF233" s="177">
        <f t="shared" si="52"/>
        <v>0</v>
      </c>
      <c r="DG233" s="179" t="e">
        <f t="shared" si="46"/>
        <v>#VALUE!</v>
      </c>
      <c r="DH233" s="179">
        <f t="shared" si="47"/>
        <v>1</v>
      </c>
      <c r="DI233" s="181" t="e">
        <f>IF(DH233=0,0,SUM(DG234:DG$254))</f>
        <v>#VALUE!</v>
      </c>
      <c r="DJ233" s="177">
        <f t="shared" si="53"/>
        <v>0</v>
      </c>
      <c r="DK233" s="179" t="e">
        <f>IF(DG233&gt;0,0,IF(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DK229-DK230-DK231-DK232&gt;DL152,DL152,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DK229-DK230-DK231-DK232))</f>
        <v>#VALUE!</v>
      </c>
      <c r="DL233" s="181" t="e">
        <f>IF(DK233=0,0,SUM(DK234:$DK$254))</f>
        <v>#VALUE!</v>
      </c>
      <c r="DM233" s="181" t="e">
        <f t="shared" si="59"/>
        <v>#VALUE!</v>
      </c>
      <c r="DO233" s="178">
        <f t="shared" ref="DO233:DO254" si="67">SUM(DO232+1)</f>
        <v>79</v>
      </c>
      <c r="DP233" s="180" t="e">
        <f>IF(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DP229-DP230-DP231-DP232&gt;DS152,DS152,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DP229-DP230-DP231-DP232)</f>
        <v>#VALUE!</v>
      </c>
      <c r="DQ233" s="177">
        <f t="shared" si="54"/>
        <v>0</v>
      </c>
      <c r="DR233" s="179" t="e">
        <f t="shared" si="61"/>
        <v>#VALUE!</v>
      </c>
      <c r="DS233" s="179">
        <f t="shared" si="38"/>
        <v>1</v>
      </c>
      <c r="DT233" s="181" t="e">
        <f>IF(DS233=0,0,SUM(DR234:DR$254))</f>
        <v>#VALUE!</v>
      </c>
      <c r="DU233" s="177">
        <f t="shared" si="55"/>
        <v>0</v>
      </c>
      <c r="DV233" s="179" t="e">
        <f>IF(DR233&gt;0,0,IF(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DV229-DV230-DV231-DV232&gt;DW152,DW152,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DV229-DV230-DV231-DV232))</f>
        <v>#VALUE!</v>
      </c>
      <c r="DW233" s="181" t="e">
        <f>IF(DV233=0,0,SUM(DV234:$DV$254))</f>
        <v>#VALUE!</v>
      </c>
      <c r="DX233" s="181" t="e">
        <f t="shared" si="60"/>
        <v>#VALUE!</v>
      </c>
    </row>
    <row r="234" spans="75:128" ht="16.5" customHeight="1" x14ac:dyDescent="0.15">
      <c r="BX234" s="32">
        <f t="shared" si="62"/>
        <v>80</v>
      </c>
      <c r="BY234" s="161" t="e">
        <f>IF(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BY229-BY230-BY231-BY232-BY233&gt;CB152,CB152,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BY229-BY230-BY231-BY232-BY233)</f>
        <v>#VALUE!</v>
      </c>
      <c r="BZ234" s="30">
        <f t="shared" si="48"/>
        <v>0</v>
      </c>
      <c r="CA234" s="160" t="e">
        <f t="shared" si="39"/>
        <v>#VALUE!</v>
      </c>
      <c r="CB234" s="160">
        <f t="shared" si="40"/>
        <v>1</v>
      </c>
      <c r="CC234" s="160" t="e">
        <f>IF(CB234=0,0,SUM(CA235:$CA$254))</f>
        <v>#VALUE!</v>
      </c>
      <c r="CE234" s="32">
        <f t="shared" si="63"/>
        <v>80</v>
      </c>
      <c r="CF234" s="161" t="e">
        <f>IF(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CF229-CF230-CF231-CF232-CF233&gt;CI152,CI152,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CF229-CF230-CF231-CF232-CF233)</f>
        <v>#VALUE!</v>
      </c>
      <c r="CG234" s="30">
        <f t="shared" si="49"/>
        <v>0</v>
      </c>
      <c r="CH234" s="160" t="e">
        <f t="shared" si="41"/>
        <v>#VALUE!</v>
      </c>
      <c r="CI234" s="160">
        <f t="shared" si="42"/>
        <v>1</v>
      </c>
      <c r="CJ234" s="160" t="e">
        <f>IF(CI234=0,0,SUM(CH235:$CH$254))</f>
        <v>#VALUE!</v>
      </c>
      <c r="CL234" s="32">
        <f t="shared" si="64"/>
        <v>80</v>
      </c>
      <c r="CM234" s="161" t="e">
        <f>IF(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CM229-CM230-CM231-CM232-CM233&gt;CP152,CP152,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CM229-CM230-CM231-CM232-CM233)</f>
        <v>#VALUE!</v>
      </c>
      <c r="CN234" s="30">
        <f t="shared" si="50"/>
        <v>0</v>
      </c>
      <c r="CO234" s="160" t="e">
        <f t="shared" si="43"/>
        <v>#VALUE!</v>
      </c>
      <c r="CP234" s="160">
        <f t="shared" si="56"/>
        <v>1</v>
      </c>
      <c r="CQ234" s="160" t="e">
        <f>IF(CP234=0,0,SUM(CO235:$CO$254))</f>
        <v>#VALUE!</v>
      </c>
      <c r="CS234" s="32">
        <f t="shared" si="65"/>
        <v>80</v>
      </c>
      <c r="CT234" s="180" t="e">
        <f>IF(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CT229-CT230-CT231-CT232-CT233&gt;CW152,CW152,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CT229-CT230-CT231-CT232-CT233)</f>
        <v>#VALUE!</v>
      </c>
      <c r="CU234" s="177">
        <f t="shared" si="51"/>
        <v>0</v>
      </c>
      <c r="CV234" s="179" t="e">
        <f t="shared" si="44"/>
        <v>#VALUE!</v>
      </c>
      <c r="CW234" s="179">
        <f t="shared" si="45"/>
        <v>1</v>
      </c>
      <c r="CX234" s="181" t="e">
        <f>IF(CW234=0,0,SUM(CV235:CV$254))</f>
        <v>#VALUE!</v>
      </c>
      <c r="CY234" s="177">
        <f t="shared" si="57"/>
        <v>0</v>
      </c>
      <c r="CZ234" s="179" t="e">
        <f>IF(CV234&gt;0,0,IF(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CZ229-CZ230-CZ231-CZ232-CZ233&gt;DA152,DA152,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CZ229-CZ230-CZ231-CZ232-CZ233))</f>
        <v>#VALUE!</v>
      </c>
      <c r="DA234" s="181" t="e">
        <f>IF(CZ234=0,0,SUM(CZ235:$CZ$254))</f>
        <v>#VALUE!</v>
      </c>
      <c r="DB234" s="181" t="e">
        <f t="shared" si="58"/>
        <v>#VALUE!</v>
      </c>
      <c r="DD234" s="178">
        <f t="shared" si="66"/>
        <v>80</v>
      </c>
      <c r="DE234" s="180" t="e">
        <f>IF(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DE229-DE230-DE231-DE232-DE233&gt;DH152,DH152,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DE229-DE230-DE231-DE232-DE233)</f>
        <v>#VALUE!</v>
      </c>
      <c r="DF234" s="177">
        <f t="shared" si="52"/>
        <v>0</v>
      </c>
      <c r="DG234" s="179" t="e">
        <f t="shared" si="46"/>
        <v>#VALUE!</v>
      </c>
      <c r="DH234" s="179">
        <f t="shared" si="47"/>
        <v>1</v>
      </c>
      <c r="DI234" s="181" t="e">
        <f>IF(DH234=0,0,SUM(DG235:DG$254))</f>
        <v>#VALUE!</v>
      </c>
      <c r="DJ234" s="177">
        <f t="shared" si="53"/>
        <v>0</v>
      </c>
      <c r="DK234" s="179" t="e">
        <f>IF(DG234&gt;0,0,IF(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DK229-DK230-DK231-DK232-DK233&gt;DL152,DL152,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DK229-DK230-DK231-DK232-DK233))</f>
        <v>#VALUE!</v>
      </c>
      <c r="DL234" s="181" t="e">
        <f>IF(DK234=0,0,SUM(DK235:$DK$254))</f>
        <v>#VALUE!</v>
      </c>
      <c r="DM234" s="181" t="e">
        <f t="shared" si="59"/>
        <v>#VALUE!</v>
      </c>
      <c r="DO234" s="178">
        <f t="shared" si="67"/>
        <v>80</v>
      </c>
      <c r="DP234" s="180" t="e">
        <f>IF(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DP229-DP230-DP231-DP232-DP233&gt;DS152,DS152,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DP229-DP230-DP231-DP232-DP233)</f>
        <v>#VALUE!</v>
      </c>
      <c r="DQ234" s="177">
        <f t="shared" si="54"/>
        <v>0</v>
      </c>
      <c r="DR234" s="179" t="e">
        <f t="shared" si="61"/>
        <v>#VALUE!</v>
      </c>
      <c r="DS234" s="179">
        <f t="shared" si="38"/>
        <v>1</v>
      </c>
      <c r="DT234" s="181" t="e">
        <f>IF(DS234=0,0,SUM(DR235:DR$254))</f>
        <v>#VALUE!</v>
      </c>
      <c r="DU234" s="177">
        <f t="shared" si="55"/>
        <v>0</v>
      </c>
      <c r="DV234" s="179" t="e">
        <f>IF(DR234&gt;0,0,IF(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DV229-DV230-DV231-DV232-DV233&gt;DW152,DW152,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DV229-DV230-DV231-DV232-DV233))</f>
        <v>#VALUE!</v>
      </c>
      <c r="DW234" s="181" t="e">
        <f>IF(DV234=0,0,SUM(DV235:$DV$254))</f>
        <v>#VALUE!</v>
      </c>
      <c r="DX234" s="181" t="e">
        <f t="shared" si="60"/>
        <v>#VALUE!</v>
      </c>
    </row>
    <row r="235" spans="75:128" ht="16.5" customHeight="1" x14ac:dyDescent="0.15">
      <c r="BX235" s="32">
        <f t="shared" si="62"/>
        <v>81</v>
      </c>
      <c r="BY235" s="161" t="e">
        <f>IF(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BY229-BY230-BY231-BY232-BY233-BY234&gt;CB152,CB152,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BY229-BY230-BY231-BY232-BY233-BY234)</f>
        <v>#VALUE!</v>
      </c>
      <c r="BZ235" s="30">
        <f t="shared" si="48"/>
        <v>0</v>
      </c>
      <c r="CA235" s="160" t="e">
        <f t="shared" si="39"/>
        <v>#VALUE!</v>
      </c>
      <c r="CB235" s="160">
        <f t="shared" si="40"/>
        <v>1</v>
      </c>
      <c r="CC235" s="160" t="e">
        <f>IF(CB235=0,0,SUM(CA236:$CA$254))</f>
        <v>#VALUE!</v>
      </c>
      <c r="CE235" s="32">
        <f t="shared" si="63"/>
        <v>81</v>
      </c>
      <c r="CF235" s="161" t="e">
        <f>IF(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CF229-CF230-CF231-CF232-CF233-CF234&gt;CI152,CI152,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CF229-CF230-CF231-CF232-CF233-CF234)</f>
        <v>#VALUE!</v>
      </c>
      <c r="CG235" s="30">
        <f t="shared" si="49"/>
        <v>0</v>
      </c>
      <c r="CH235" s="160" t="e">
        <f t="shared" si="41"/>
        <v>#VALUE!</v>
      </c>
      <c r="CI235" s="160">
        <f t="shared" si="42"/>
        <v>1</v>
      </c>
      <c r="CJ235" s="160" t="e">
        <f>IF(CI235=0,0,SUM(CH236:$CH$254))</f>
        <v>#VALUE!</v>
      </c>
      <c r="CL235" s="32">
        <f t="shared" si="64"/>
        <v>81</v>
      </c>
      <c r="CM235" s="161" t="e">
        <f>IF(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CM229-CM230-CM231-CM232-CM233-CM234&gt;CP152,CP152,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CM229-CM230-CM231-CM232-CM233-CM234)</f>
        <v>#VALUE!</v>
      </c>
      <c r="CN235" s="30">
        <f t="shared" si="50"/>
        <v>0</v>
      </c>
      <c r="CO235" s="160" t="e">
        <f t="shared" si="43"/>
        <v>#VALUE!</v>
      </c>
      <c r="CP235" s="160">
        <f t="shared" si="56"/>
        <v>1</v>
      </c>
      <c r="CQ235" s="160" t="e">
        <f>IF(CP235=0,0,SUM(CO236:$CO$254))</f>
        <v>#VALUE!</v>
      </c>
      <c r="CS235" s="32">
        <f t="shared" si="65"/>
        <v>81</v>
      </c>
      <c r="CT235" s="180" t="e">
        <f>IF(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CT229-CT230-CT231-CT232-CT233-CT234&gt;CW152,CW152,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CT229-CT230-CT231-CT232-CT233-CT234)</f>
        <v>#VALUE!</v>
      </c>
      <c r="CU235" s="177">
        <f t="shared" si="51"/>
        <v>0</v>
      </c>
      <c r="CV235" s="179" t="e">
        <f t="shared" si="44"/>
        <v>#VALUE!</v>
      </c>
      <c r="CW235" s="179">
        <f t="shared" si="45"/>
        <v>1</v>
      </c>
      <c r="CX235" s="181" t="e">
        <f>IF(CW235=0,0,SUM(CV236:CV$254))</f>
        <v>#VALUE!</v>
      </c>
      <c r="CY235" s="177">
        <f t="shared" si="57"/>
        <v>0</v>
      </c>
      <c r="CZ235" s="179" t="e">
        <f>IF(CV235&gt;0,0,IF(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CZ229-CZ230-CZ231-CZ232-CZ233-CZ234&gt;DA152,DA152,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CZ229-CZ230-CZ231-CZ232-CZ233-CZ234))</f>
        <v>#VALUE!</v>
      </c>
      <c r="DA235" s="181" t="e">
        <f>IF(CZ235=0,0,SUM(CZ236:$CZ$254))</f>
        <v>#VALUE!</v>
      </c>
      <c r="DB235" s="181" t="e">
        <f t="shared" si="58"/>
        <v>#VALUE!</v>
      </c>
      <c r="DD235" s="178">
        <f t="shared" si="66"/>
        <v>81</v>
      </c>
      <c r="DE235" s="180" t="e">
        <f>IF(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DE229-DE230-DE231-DE232-DE233-DE234&gt;DH152,DH152,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DE229-DE230-DE231-DE232-DE233-DE234)</f>
        <v>#VALUE!</v>
      </c>
      <c r="DF235" s="177">
        <f t="shared" si="52"/>
        <v>0</v>
      </c>
      <c r="DG235" s="179" t="e">
        <f t="shared" si="46"/>
        <v>#VALUE!</v>
      </c>
      <c r="DH235" s="179">
        <f t="shared" si="47"/>
        <v>1</v>
      </c>
      <c r="DI235" s="181" t="e">
        <f>IF(DH235=0,0,SUM(DG236:DG$254))</f>
        <v>#VALUE!</v>
      </c>
      <c r="DJ235" s="177">
        <f t="shared" si="53"/>
        <v>0</v>
      </c>
      <c r="DK235" s="179" t="e">
        <f>IF(DG235&gt;0,0,IF(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DK229-DK230-DK231-DK232-DK233-DK234&gt;DL152,DL152,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DK229-DK230-DK231-DK232-DK233-DK234))</f>
        <v>#VALUE!</v>
      </c>
      <c r="DL235" s="181" t="e">
        <f>IF(DK235=0,0,SUM(DK236:$DK$254))</f>
        <v>#VALUE!</v>
      </c>
      <c r="DM235" s="181" t="e">
        <f t="shared" si="59"/>
        <v>#VALUE!</v>
      </c>
      <c r="DO235" s="178">
        <f t="shared" si="67"/>
        <v>81</v>
      </c>
      <c r="DP235" s="180" t="e">
        <f>IF(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DP229-DP230-DP231-DP232-DP233-DP234&gt;DS152,DS152,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DP229-DP230-DP231-DP232-DP233-DP234)</f>
        <v>#VALUE!</v>
      </c>
      <c r="DQ235" s="177">
        <f t="shared" si="54"/>
        <v>0</v>
      </c>
      <c r="DR235" s="179" t="e">
        <f t="shared" si="61"/>
        <v>#VALUE!</v>
      </c>
      <c r="DS235" s="179">
        <f t="shared" si="38"/>
        <v>1</v>
      </c>
      <c r="DT235" s="181" t="e">
        <f>IF(DS235=0,0,SUM(DR236:DR$254))</f>
        <v>#VALUE!</v>
      </c>
      <c r="DU235" s="177">
        <f t="shared" si="55"/>
        <v>0</v>
      </c>
      <c r="DV235" s="179" t="e">
        <f>IF(DR235&gt;0,0,IF(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DV229-DV230-DV231-DV232-DV233-DV234&gt;DW152,DW152,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DV229-DV230-DV231-DV232-DV233-DV234))</f>
        <v>#VALUE!</v>
      </c>
      <c r="DW235" s="181" t="e">
        <f>IF(DV235=0,0,SUM(DV236:$DV$254))</f>
        <v>#VALUE!</v>
      </c>
      <c r="DX235" s="181" t="e">
        <f t="shared" si="60"/>
        <v>#VALUE!</v>
      </c>
    </row>
    <row r="236" spans="75:128" ht="16.5" customHeight="1" x14ac:dyDescent="0.15">
      <c r="BX236" s="32">
        <f t="shared" si="62"/>
        <v>82</v>
      </c>
      <c r="BY236" s="161" t="e">
        <f>IF(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BY229-BY230-BY231-BY232-BY233-BY234-BY235&gt;CB152,CB152,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BY229-BY230-BY231-BY232-BY233-BY234-BY235)</f>
        <v>#VALUE!</v>
      </c>
      <c r="BZ236" s="30">
        <f t="shared" si="48"/>
        <v>0</v>
      </c>
      <c r="CA236" s="160" t="e">
        <f t="shared" si="39"/>
        <v>#VALUE!</v>
      </c>
      <c r="CB236" s="160">
        <f t="shared" si="40"/>
        <v>1</v>
      </c>
      <c r="CC236" s="160" t="e">
        <f>IF(CB236=0,0,SUM(CA237:$CA$254))</f>
        <v>#VALUE!</v>
      </c>
      <c r="CE236" s="32">
        <f t="shared" si="63"/>
        <v>82</v>
      </c>
      <c r="CF236" s="161" t="e">
        <f>IF(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CF229-CF230-CF231-CF232-CF233-CF234-CF235&gt;CI152,CI152,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CF229-CF230-CF231-CF232-CF233-CF234-CF235)</f>
        <v>#VALUE!</v>
      </c>
      <c r="CG236" s="30">
        <f t="shared" si="49"/>
        <v>0</v>
      </c>
      <c r="CH236" s="160" t="e">
        <f t="shared" si="41"/>
        <v>#VALUE!</v>
      </c>
      <c r="CI236" s="160">
        <f t="shared" si="42"/>
        <v>1</v>
      </c>
      <c r="CJ236" s="160" t="e">
        <f>IF(CI236=0,0,SUM(CH237:$CH$254))</f>
        <v>#VALUE!</v>
      </c>
      <c r="CL236" s="32">
        <f t="shared" si="64"/>
        <v>82</v>
      </c>
      <c r="CM236" s="161" t="e">
        <f>IF(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CM229-CM230-CM231-CM232-CM233-CM234-CM235&gt;CP152,CP152,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CM229-CM230-CM231-CM232-CM233-CM234-CM235)</f>
        <v>#VALUE!</v>
      </c>
      <c r="CN236" s="30">
        <f t="shared" si="50"/>
        <v>0</v>
      </c>
      <c r="CO236" s="160" t="e">
        <f t="shared" si="43"/>
        <v>#VALUE!</v>
      </c>
      <c r="CP236" s="160">
        <f t="shared" si="56"/>
        <v>1</v>
      </c>
      <c r="CQ236" s="160" t="e">
        <f>IF(CP236=0,0,SUM(CO237:$CO$254))</f>
        <v>#VALUE!</v>
      </c>
      <c r="CS236" s="32">
        <f t="shared" si="65"/>
        <v>82</v>
      </c>
      <c r="CT236" s="180" t="e">
        <f>IF(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CT229-CT230-CT231-CT232-CT233-CT234-CT235&gt;CW152,CW152,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CT229-CT230-CT231-CT232-CT233-CT234-CT235)</f>
        <v>#VALUE!</v>
      </c>
      <c r="CU236" s="177">
        <f t="shared" si="51"/>
        <v>0</v>
      </c>
      <c r="CV236" s="179" t="e">
        <f t="shared" si="44"/>
        <v>#VALUE!</v>
      </c>
      <c r="CW236" s="179">
        <f t="shared" si="45"/>
        <v>1</v>
      </c>
      <c r="CX236" s="181" t="e">
        <f>IF(CW236=0,0,SUM(CV237:CV$254))</f>
        <v>#VALUE!</v>
      </c>
      <c r="CY236" s="177">
        <f t="shared" si="57"/>
        <v>0</v>
      </c>
      <c r="CZ236" s="179" t="e">
        <f>IF(CV236&gt;0,0,IF(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CZ229-CZ230-CZ231-CZ232-CZ233-CZ234-CZ235&gt;DA152,DA152,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CZ229-CZ230-CZ231-CZ232-CZ233-CZ234-CZ235))</f>
        <v>#VALUE!</v>
      </c>
      <c r="DA236" s="181" t="e">
        <f>IF(CZ236=0,0,SUM(CZ237:$CZ$254))</f>
        <v>#VALUE!</v>
      </c>
      <c r="DB236" s="181" t="e">
        <f t="shared" si="58"/>
        <v>#VALUE!</v>
      </c>
      <c r="DD236" s="178">
        <f t="shared" si="66"/>
        <v>82</v>
      </c>
      <c r="DE236" s="180" t="e">
        <f>IF(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DE229-DE230-DE231-DE232-DE233-DE234-DE235&gt;DH152,DH152,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DE229-DE230-DE231-DE232-DE233-DE234-DE235)</f>
        <v>#VALUE!</v>
      </c>
      <c r="DF236" s="177">
        <f t="shared" si="52"/>
        <v>0</v>
      </c>
      <c r="DG236" s="179" t="e">
        <f t="shared" si="46"/>
        <v>#VALUE!</v>
      </c>
      <c r="DH236" s="179">
        <f t="shared" si="47"/>
        <v>1</v>
      </c>
      <c r="DI236" s="181" t="e">
        <f>IF(DH236=0,0,SUM(DG237:DG$254))</f>
        <v>#VALUE!</v>
      </c>
      <c r="DJ236" s="177">
        <f t="shared" si="53"/>
        <v>0</v>
      </c>
      <c r="DK236" s="179" t="e">
        <f>IF(DG236&gt;0,0,IF(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DK229-DK230-DK231-DK232-DK233-DK234-DK235&gt;DL152,DL152,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DK229-DK230-DK231-DK232-DK233-DK234-DK235))</f>
        <v>#VALUE!</v>
      </c>
      <c r="DL236" s="181" t="e">
        <f>IF(DK236=0,0,SUM(DK237:$DK$254))</f>
        <v>#VALUE!</v>
      </c>
      <c r="DM236" s="181" t="e">
        <f t="shared" si="59"/>
        <v>#VALUE!</v>
      </c>
      <c r="DO236" s="178">
        <f t="shared" si="67"/>
        <v>82</v>
      </c>
      <c r="DP236" s="180" t="e">
        <f>IF(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DP229-DP230-DP231-DP232-DP233-DP234-DP235&gt;DS152,DS152,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DP229-DP230-DP231-DP232-DP233-DP234-DP235)</f>
        <v>#VALUE!</v>
      </c>
      <c r="DQ236" s="177">
        <f t="shared" si="54"/>
        <v>0</v>
      </c>
      <c r="DR236" s="179" t="e">
        <f t="shared" si="61"/>
        <v>#VALUE!</v>
      </c>
      <c r="DS236" s="179">
        <f t="shared" si="38"/>
        <v>1</v>
      </c>
      <c r="DT236" s="181" t="e">
        <f>IF(DS236=0,0,SUM(DR237:DR$254))</f>
        <v>#VALUE!</v>
      </c>
      <c r="DU236" s="177">
        <f t="shared" si="55"/>
        <v>0</v>
      </c>
      <c r="DV236" s="179" t="e">
        <f>IF(DR236&gt;0,0,IF(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DV229-DV230-DV231-DV232-DV233-DV234-DV235&gt;DW152,DW152,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DV229-DV230-DV231-DV232-DV233-DV234-DV235))</f>
        <v>#VALUE!</v>
      </c>
      <c r="DW236" s="181" t="e">
        <f>IF(DV236=0,0,SUM(DV237:$DV$254))</f>
        <v>#VALUE!</v>
      </c>
      <c r="DX236" s="181" t="e">
        <f t="shared" si="60"/>
        <v>#VALUE!</v>
      </c>
    </row>
    <row r="237" spans="75:128" ht="16.5" customHeight="1" x14ac:dyDescent="0.15">
      <c r="BX237" s="32">
        <f t="shared" si="62"/>
        <v>83</v>
      </c>
      <c r="BY237" s="161" t="e">
        <f>IF(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BY229-BY230-BY231-BY232-BY233-BY234-BY235-BY236&gt;CB152,CB152,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BY229-BY230-BY231-BY232-BY233-BY234-BY235-BY236)</f>
        <v>#VALUE!</v>
      </c>
      <c r="BZ237" s="30">
        <f t="shared" si="48"/>
        <v>0</v>
      </c>
      <c r="CA237" s="160" t="e">
        <f t="shared" si="39"/>
        <v>#VALUE!</v>
      </c>
      <c r="CB237" s="160">
        <f t="shared" si="40"/>
        <v>1</v>
      </c>
      <c r="CC237" s="160" t="e">
        <f>IF(CB237=0,0,SUM(CA238:$CA$254))</f>
        <v>#VALUE!</v>
      </c>
      <c r="CE237" s="32">
        <f t="shared" si="63"/>
        <v>83</v>
      </c>
      <c r="CF237" s="161" t="e">
        <f>IF(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CF229-CF230-CF231-CF232-CF233-CF234-CF235-CF236&gt;CI152,CI152,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CF229-CF230-CF231-CF232-CF233-CF234-CF235-CF236)</f>
        <v>#VALUE!</v>
      </c>
      <c r="CG237" s="30">
        <f t="shared" si="49"/>
        <v>0</v>
      </c>
      <c r="CH237" s="160" t="e">
        <f t="shared" si="41"/>
        <v>#VALUE!</v>
      </c>
      <c r="CI237" s="160">
        <f t="shared" si="42"/>
        <v>1</v>
      </c>
      <c r="CJ237" s="160" t="e">
        <f>IF(CI237=0,0,SUM(CH238:$CH$254))</f>
        <v>#VALUE!</v>
      </c>
      <c r="CL237" s="32">
        <f t="shared" si="64"/>
        <v>83</v>
      </c>
      <c r="CM237" s="161" t="e">
        <f>IF(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CM229-CM230-CM231-CM232-CM233-CM234-CM235-CM236&gt;CP152,CP152,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CM229-CM230-CM231-CM232-CM233-CM234-CM235-CM236)</f>
        <v>#VALUE!</v>
      </c>
      <c r="CN237" s="30">
        <f t="shared" si="50"/>
        <v>0</v>
      </c>
      <c r="CO237" s="160" t="e">
        <f t="shared" si="43"/>
        <v>#VALUE!</v>
      </c>
      <c r="CP237" s="160">
        <f t="shared" si="56"/>
        <v>1</v>
      </c>
      <c r="CQ237" s="160" t="e">
        <f>IF(CP237=0,0,SUM(CO238:$CO$254))</f>
        <v>#VALUE!</v>
      </c>
      <c r="CS237" s="32">
        <f t="shared" si="65"/>
        <v>83</v>
      </c>
      <c r="CT237" s="180" t="e">
        <f>IF(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CT229-CT230-CT231-CT232-CT233-CT234-CT235-CT236&gt;CW152,CW152,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CT229-CT230-CT231-CT232-CT233-CT234-CT235-CT236)</f>
        <v>#VALUE!</v>
      </c>
      <c r="CU237" s="177">
        <f t="shared" si="51"/>
        <v>0</v>
      </c>
      <c r="CV237" s="179" t="e">
        <f t="shared" si="44"/>
        <v>#VALUE!</v>
      </c>
      <c r="CW237" s="179">
        <f t="shared" si="45"/>
        <v>1</v>
      </c>
      <c r="CX237" s="181" t="e">
        <f>IF(CW237=0,0,SUM(CV238:CV$254))</f>
        <v>#VALUE!</v>
      </c>
      <c r="CY237" s="177">
        <f t="shared" si="57"/>
        <v>0</v>
      </c>
      <c r="CZ237" s="179" t="e">
        <f>IF(CV237&gt;0,0,IF(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CZ229-CZ230-CZ231-CZ232-CZ233-CZ234-CZ235-CZ236&gt;DA152,DA152,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CZ229-CZ230-CZ231-CZ232-CZ233-CZ234-CZ235-CZ236))</f>
        <v>#VALUE!</v>
      </c>
      <c r="DA237" s="181" t="e">
        <f>IF(CZ237=0,0,SUM(CZ238:$CZ$254))</f>
        <v>#VALUE!</v>
      </c>
      <c r="DB237" s="181" t="e">
        <f t="shared" si="58"/>
        <v>#VALUE!</v>
      </c>
      <c r="DD237" s="178">
        <f t="shared" si="66"/>
        <v>83</v>
      </c>
      <c r="DE237" s="180" t="e">
        <f>IF(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DE229-DE230-DE231-DE232-DE233-DE234-DE235-DE236&gt;DH152,DH152,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DE229-DE230-DE231-DE232-DE233-DE234-DE235-DE236)</f>
        <v>#VALUE!</v>
      </c>
      <c r="DF237" s="177">
        <f t="shared" si="52"/>
        <v>0</v>
      </c>
      <c r="DG237" s="179" t="e">
        <f t="shared" si="46"/>
        <v>#VALUE!</v>
      </c>
      <c r="DH237" s="179">
        <f t="shared" si="47"/>
        <v>1</v>
      </c>
      <c r="DI237" s="181" t="e">
        <f>IF(DH237=0,0,SUM(DG238:DG$254))</f>
        <v>#VALUE!</v>
      </c>
      <c r="DJ237" s="177">
        <f t="shared" si="53"/>
        <v>0</v>
      </c>
      <c r="DK237" s="179" t="e">
        <f>IF(DG237&gt;0,0,IF(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DK229-DK230-DK231-DK232-DK233-DK234-DK235-DK236&gt;DL152,DL152,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DK229-DK230-DK231-DK232-DK233-DK234-DK235-DK236))</f>
        <v>#VALUE!</v>
      </c>
      <c r="DL237" s="181" t="e">
        <f>IF(DK237=0,0,SUM(DK238:$DK$254))</f>
        <v>#VALUE!</v>
      </c>
      <c r="DM237" s="181" t="e">
        <f t="shared" si="59"/>
        <v>#VALUE!</v>
      </c>
      <c r="DO237" s="178">
        <f t="shared" si="67"/>
        <v>83</v>
      </c>
      <c r="DP237" s="180" t="e">
        <f>IF(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DP229-DP230-DP231-DP232-DP233-DP234-DP235-DP236&gt;DS152,DS152,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DP229-DP230-DP231-DP232-DP233-DP234-DP235-DP236)</f>
        <v>#VALUE!</v>
      </c>
      <c r="DQ237" s="177">
        <f t="shared" si="54"/>
        <v>0</v>
      </c>
      <c r="DR237" s="179" t="e">
        <f t="shared" si="61"/>
        <v>#VALUE!</v>
      </c>
      <c r="DS237" s="179">
        <f t="shared" si="38"/>
        <v>1</v>
      </c>
      <c r="DT237" s="181" t="e">
        <f>IF(DS237=0,0,SUM(DR238:DR$254))</f>
        <v>#VALUE!</v>
      </c>
      <c r="DU237" s="177">
        <f t="shared" si="55"/>
        <v>0</v>
      </c>
      <c r="DV237" s="179" t="e">
        <f>IF(DR237&gt;0,0,IF(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DV229-DV230-DV231-DV232-DV233-DV234-DV235-DV236&gt;DW152,DW152,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DV229-DV230-DV231-DV232-DV233-DV234-DV235-DV236))</f>
        <v>#VALUE!</v>
      </c>
      <c r="DW237" s="181" t="e">
        <f>IF(DV237=0,0,SUM(DV238:$DV$254))</f>
        <v>#VALUE!</v>
      </c>
      <c r="DX237" s="181" t="e">
        <f t="shared" si="60"/>
        <v>#VALUE!</v>
      </c>
    </row>
    <row r="238" spans="75:128" ht="16.5" customHeight="1" x14ac:dyDescent="0.15">
      <c r="BX238" s="32">
        <f t="shared" si="62"/>
        <v>84</v>
      </c>
      <c r="BY238" s="161" t="e">
        <f>IF(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BY229-BY230-BY231-BY232-BY233-BY234-BY235-BY236-BY237&gt;CB152,CB152,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BY229-BY230-BY231-BY232-BY233-BY234-BY235-BY236-BY237)</f>
        <v>#VALUE!</v>
      </c>
      <c r="BZ238" s="30">
        <f t="shared" si="48"/>
        <v>0</v>
      </c>
      <c r="CA238" s="160" t="e">
        <f t="shared" si="39"/>
        <v>#VALUE!</v>
      </c>
      <c r="CB238" s="160">
        <f t="shared" si="40"/>
        <v>1</v>
      </c>
      <c r="CC238" s="160" t="e">
        <f>IF(CB238=0,0,SUM(CA239:$CA$254))</f>
        <v>#VALUE!</v>
      </c>
      <c r="CE238" s="32">
        <f t="shared" si="63"/>
        <v>84</v>
      </c>
      <c r="CF238" s="161" t="e">
        <f>IF(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CF229-CF230-CF231-CF232-CF233-CF234-CF235-CF236-CF237&gt;CI152,CI152,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CF229-CF230-CF231-CF232-CF233-CF234-CF235-CF236-CF237)</f>
        <v>#VALUE!</v>
      </c>
      <c r="CG238" s="30">
        <f t="shared" si="49"/>
        <v>0</v>
      </c>
      <c r="CH238" s="160" t="e">
        <f t="shared" si="41"/>
        <v>#VALUE!</v>
      </c>
      <c r="CI238" s="160">
        <f t="shared" si="42"/>
        <v>1</v>
      </c>
      <c r="CJ238" s="160" t="e">
        <f>IF(CI238=0,0,SUM(CH239:$CH$254))</f>
        <v>#VALUE!</v>
      </c>
      <c r="CL238" s="32">
        <f t="shared" si="64"/>
        <v>84</v>
      </c>
      <c r="CM238" s="161" t="e">
        <f>IF(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CM229-CM230-CM231-CM232-CM233-CM234-CM235-CM236-CM237&gt;CP152,CP152,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CM229-CM230-CM231-CM232-CM233-CM234-CM235-CM236-CM237)</f>
        <v>#VALUE!</v>
      </c>
      <c r="CN238" s="30">
        <f t="shared" si="50"/>
        <v>0</v>
      </c>
      <c r="CO238" s="160" t="e">
        <f t="shared" si="43"/>
        <v>#VALUE!</v>
      </c>
      <c r="CP238" s="160">
        <f t="shared" si="56"/>
        <v>1</v>
      </c>
      <c r="CQ238" s="160" t="e">
        <f>IF(CP238=0,0,SUM(CO239:$CO$254))</f>
        <v>#VALUE!</v>
      </c>
      <c r="CS238" s="32">
        <f t="shared" si="65"/>
        <v>84</v>
      </c>
      <c r="CT238" s="180" t="e">
        <f>IF(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CT229-CT230-CT231-CT232-CT233-CT234-CT235-CT236-CT237&gt;CW152,CW152,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CT229-CT230-CT231-CT232-CT233-CT234-CT235-CT236-CT237)</f>
        <v>#VALUE!</v>
      </c>
      <c r="CU238" s="177">
        <f t="shared" si="51"/>
        <v>0</v>
      </c>
      <c r="CV238" s="179" t="e">
        <f t="shared" si="44"/>
        <v>#VALUE!</v>
      </c>
      <c r="CW238" s="179">
        <f t="shared" si="45"/>
        <v>1</v>
      </c>
      <c r="CX238" s="181" t="e">
        <f>IF(CW238=0,0,SUM(CV239:CV$254))</f>
        <v>#VALUE!</v>
      </c>
      <c r="CY238" s="177">
        <f t="shared" si="57"/>
        <v>0</v>
      </c>
      <c r="CZ238" s="179" t="e">
        <f>IF(CV238&gt;0,0,IF(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CZ229-CZ230-CZ231-CZ232-CZ233-CZ234-CZ235-CZ236-CZ237&gt;DA152,DA152,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CZ229-CZ230-CZ231-CZ232-CZ233-CZ234-CZ235-CZ236-CZ237))</f>
        <v>#VALUE!</v>
      </c>
      <c r="DA238" s="181" t="e">
        <f>IF(CZ238=0,0,SUM(CZ239:$CZ$254))</f>
        <v>#VALUE!</v>
      </c>
      <c r="DB238" s="181" t="e">
        <f t="shared" si="58"/>
        <v>#VALUE!</v>
      </c>
      <c r="DD238" s="178">
        <f t="shared" si="66"/>
        <v>84</v>
      </c>
      <c r="DE238" s="180" t="e">
        <f>IF(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DE229-DE230-DE231-DE232-DE233-DE234-DE235-DE236-DE237&gt;DH152,DH152,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DE229-DE230-DE231-DE232-DE233-DE234-DE235-DE236-DE237)</f>
        <v>#VALUE!</v>
      </c>
      <c r="DF238" s="177">
        <f t="shared" si="52"/>
        <v>0</v>
      </c>
      <c r="DG238" s="179" t="e">
        <f t="shared" si="46"/>
        <v>#VALUE!</v>
      </c>
      <c r="DH238" s="179">
        <f t="shared" si="47"/>
        <v>1</v>
      </c>
      <c r="DI238" s="181" t="e">
        <f>IF(DH238=0,0,SUM(DG239:DG$254))</f>
        <v>#VALUE!</v>
      </c>
      <c r="DJ238" s="177">
        <f t="shared" si="53"/>
        <v>0</v>
      </c>
      <c r="DK238" s="179" t="e">
        <f>IF(DG238&gt;0,0,IF(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DK229-DK230-DK231-DK232-DK233-DK234-DK235-DK236-DK237&gt;DL152,DL152,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DK229-DK230-DK231-DK232-DK233-DK234-DK235-DK236-DK237))</f>
        <v>#VALUE!</v>
      </c>
      <c r="DL238" s="181" t="e">
        <f>IF(DK238=0,0,SUM(DK239:$DK$254))</f>
        <v>#VALUE!</v>
      </c>
      <c r="DM238" s="181" t="e">
        <f t="shared" si="59"/>
        <v>#VALUE!</v>
      </c>
      <c r="DO238" s="178">
        <f t="shared" si="67"/>
        <v>84</v>
      </c>
      <c r="DP238" s="180" t="e">
        <f>IF(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DP229-DP230-DP231-DP232-DP233-DP234-DP235-DP236-DP237&gt;DS152,DS152,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DP229-DP230-DP231-DP232-DP233-DP234-DP235-DP236-DP237)</f>
        <v>#VALUE!</v>
      </c>
      <c r="DQ238" s="177">
        <f t="shared" si="54"/>
        <v>0</v>
      </c>
      <c r="DR238" s="179" t="e">
        <f t="shared" si="61"/>
        <v>#VALUE!</v>
      </c>
      <c r="DS238" s="179">
        <f t="shared" si="38"/>
        <v>1</v>
      </c>
      <c r="DT238" s="181" t="e">
        <f>IF(DS238=0,0,SUM(DR239:DR$254))</f>
        <v>#VALUE!</v>
      </c>
      <c r="DU238" s="177">
        <f t="shared" si="55"/>
        <v>0</v>
      </c>
      <c r="DV238" s="179" t="e">
        <f>IF(DR238&gt;0,0,IF(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DV229-DV230-DV231-DV232-DV233-DV234-DV235-DV236-DV237&gt;DW152,DW152,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DV229-DV230-DV231-DV232-DV233-DV234-DV235-DV236-DV237))</f>
        <v>#VALUE!</v>
      </c>
      <c r="DW238" s="181" t="e">
        <f>IF(DV238=0,0,SUM(DV239:$DV$254))</f>
        <v>#VALUE!</v>
      </c>
      <c r="DX238" s="181" t="e">
        <f t="shared" si="60"/>
        <v>#VALUE!</v>
      </c>
    </row>
    <row r="239" spans="75:128" ht="16.5" customHeight="1" x14ac:dyDescent="0.15">
      <c r="BX239" s="32">
        <f t="shared" si="62"/>
        <v>85</v>
      </c>
      <c r="BY239" s="161" t="e">
        <f>IF(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BY229-BY230-BY231-BY232-BY233-BY234-BY235-BY236-BY237-BY238&gt;CB152,CB152,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BY229-BY230-BY231-BY232-BY233-BY234-BY235-BY236-BY237-BY238)</f>
        <v>#VALUE!</v>
      </c>
      <c r="BZ239" s="30">
        <f t="shared" si="48"/>
        <v>0</v>
      </c>
      <c r="CA239" s="160" t="e">
        <f t="shared" si="39"/>
        <v>#VALUE!</v>
      </c>
      <c r="CB239" s="160">
        <f t="shared" si="40"/>
        <v>1</v>
      </c>
      <c r="CC239" s="160" t="e">
        <f>IF(CB239=0,0,SUM(CA240:$CA$254))</f>
        <v>#VALUE!</v>
      </c>
      <c r="CE239" s="32">
        <f t="shared" si="63"/>
        <v>85</v>
      </c>
      <c r="CF239" s="161" t="e">
        <f>IF(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CF229-CF230-CF231-CF232-CF233-CF234-CF235-CF236-CF237-CF238&gt;CI152,CI152,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CF229-CF230-CF231-CF232-CF233-CF234-CF235-CF236-CF237-CF238)</f>
        <v>#VALUE!</v>
      </c>
      <c r="CG239" s="30">
        <f t="shared" si="49"/>
        <v>0</v>
      </c>
      <c r="CH239" s="160" t="e">
        <f t="shared" si="41"/>
        <v>#VALUE!</v>
      </c>
      <c r="CI239" s="160">
        <f t="shared" si="42"/>
        <v>1</v>
      </c>
      <c r="CJ239" s="160" t="e">
        <f>IF(CI239=0,0,SUM(CH240:$CH$254))</f>
        <v>#VALUE!</v>
      </c>
      <c r="CL239" s="32">
        <f t="shared" si="64"/>
        <v>85</v>
      </c>
      <c r="CM239" s="161" t="e">
        <f>IF(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CM229-CM230-CM231-CM232-CM233-CM234-CM235-CM236-CM237-CM238&gt;CP152,CP152,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CM229-CM230-CM231-CM232-CM233-CM234-CM235-CM236-CM237-CM238)</f>
        <v>#VALUE!</v>
      </c>
      <c r="CN239" s="30">
        <f t="shared" si="50"/>
        <v>0</v>
      </c>
      <c r="CO239" s="160" t="e">
        <f t="shared" si="43"/>
        <v>#VALUE!</v>
      </c>
      <c r="CP239" s="160">
        <f t="shared" si="56"/>
        <v>1</v>
      </c>
      <c r="CQ239" s="160" t="e">
        <f>IF(CP239=0,0,SUM(CO240:$CO$254))</f>
        <v>#VALUE!</v>
      </c>
      <c r="CS239" s="32">
        <f t="shared" si="65"/>
        <v>85</v>
      </c>
      <c r="CT239" s="180" t="e">
        <f>IF(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CT229-CT230-CT231-CT232-CT233-CT234-CT235-CT236-CT237-CT238&gt;CW152,CW152,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CT229-CT230-CT231-CT232-CT233-CT234-CT235-CT236-CT237-CT238)</f>
        <v>#VALUE!</v>
      </c>
      <c r="CU239" s="177">
        <f t="shared" si="51"/>
        <v>0</v>
      </c>
      <c r="CV239" s="179" t="e">
        <f t="shared" si="44"/>
        <v>#VALUE!</v>
      </c>
      <c r="CW239" s="179">
        <f t="shared" si="45"/>
        <v>1</v>
      </c>
      <c r="CX239" s="181" t="e">
        <f>IF(CW239=0,0,SUM(CV240:CV$254))</f>
        <v>#VALUE!</v>
      </c>
      <c r="CY239" s="177">
        <f t="shared" si="57"/>
        <v>0</v>
      </c>
      <c r="CZ239" s="179" t="e">
        <f>IF(CV239&gt;0,0,IF(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CZ229-CZ230-CZ231-CZ232-CZ233-CZ234-CZ235-CZ236-CZ237-CZ238&gt;DA152,DA152,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CZ229-CZ230-CZ231-CZ232-CZ233-CZ234-CZ235-CZ236-CZ237-CZ238))</f>
        <v>#VALUE!</v>
      </c>
      <c r="DA239" s="181" t="e">
        <f>IF(CZ239=0,0,SUM(CZ240:$CZ$254))</f>
        <v>#VALUE!</v>
      </c>
      <c r="DB239" s="181" t="e">
        <f t="shared" si="58"/>
        <v>#VALUE!</v>
      </c>
      <c r="DD239" s="178">
        <f t="shared" si="66"/>
        <v>85</v>
      </c>
      <c r="DE239" s="180" t="e">
        <f>IF(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DE229-DE230-DE231-DE232-DE233-DE234-DE235-DE236-DE237-DE238&gt;DH152,DH152,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DE229-DE230-DE231-DE232-DE233-DE234-DE235-DE236-DE237-DE238)</f>
        <v>#VALUE!</v>
      </c>
      <c r="DF239" s="177">
        <f t="shared" si="52"/>
        <v>0</v>
      </c>
      <c r="DG239" s="179" t="e">
        <f t="shared" si="46"/>
        <v>#VALUE!</v>
      </c>
      <c r="DH239" s="179">
        <f t="shared" si="47"/>
        <v>1</v>
      </c>
      <c r="DI239" s="181" t="e">
        <f>IF(DH239=0,0,SUM(DG240:DG$254))</f>
        <v>#VALUE!</v>
      </c>
      <c r="DJ239" s="177">
        <f t="shared" si="53"/>
        <v>0</v>
      </c>
      <c r="DK239" s="179" t="e">
        <f>IF(DG239&gt;0,0,IF(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DK229-DK230-DK231-DK232-DK233-DK234-DK235-DK236-DK237-DK238&gt;DL152,DL152,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DK229-DK230-DK231-DK232-DK233-DK234-DK235-DK236-DK237-DK238))</f>
        <v>#VALUE!</v>
      </c>
      <c r="DL239" s="181" t="e">
        <f>IF(DK239=0,0,SUM(DK240:$DK$254))</f>
        <v>#VALUE!</v>
      </c>
      <c r="DM239" s="181" t="e">
        <f t="shared" si="59"/>
        <v>#VALUE!</v>
      </c>
      <c r="DO239" s="178">
        <f t="shared" si="67"/>
        <v>85</v>
      </c>
      <c r="DP239" s="180" t="e">
        <f>IF(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DP229-DP230-DP231-DP232-DP233-DP234-DP235-DP236-DP237-DP238&gt;DS152,DS152,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DP229-DP230-DP231-DP232-DP233-DP234-DP235-DP236-DP237-DP238)</f>
        <v>#VALUE!</v>
      </c>
      <c r="DQ239" s="177">
        <f t="shared" si="54"/>
        <v>0</v>
      </c>
      <c r="DR239" s="179" t="e">
        <f t="shared" si="61"/>
        <v>#VALUE!</v>
      </c>
      <c r="DS239" s="179">
        <f t="shared" si="38"/>
        <v>1</v>
      </c>
      <c r="DT239" s="181" t="e">
        <f>IF(DS239=0,0,SUM(DR240:DR$254))</f>
        <v>#VALUE!</v>
      </c>
      <c r="DU239" s="177">
        <f t="shared" si="55"/>
        <v>0</v>
      </c>
      <c r="DV239" s="179" t="e">
        <f>IF(DR239&gt;0,0,IF(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DV229-DV230-DV231-DV232-DV233-DV234-DV235-DV236-DV237-DV238&gt;DW152,DW152,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DV229-DV230-DV231-DV232-DV233-DV234-DV235-DV236-DV237-DV238))</f>
        <v>#VALUE!</v>
      </c>
      <c r="DW239" s="181" t="e">
        <f>IF(DV239=0,0,SUM(DV240:$DV$254))</f>
        <v>#VALUE!</v>
      </c>
      <c r="DX239" s="181" t="e">
        <f t="shared" si="60"/>
        <v>#VALUE!</v>
      </c>
    </row>
    <row r="240" spans="75:128" ht="16.5" customHeight="1" x14ac:dyDescent="0.15">
      <c r="BX240" s="32">
        <f t="shared" si="62"/>
        <v>86</v>
      </c>
      <c r="BY240" s="161" t="e">
        <f>IF(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BY229-BY230-BY231-BY232-BY233-BY234-BY235-BY236-BY237-BY238-BY239&gt;CB152,CB152,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BY229-BY230-BY231-BY232-BY233-BY234-BY235-BY236-BY237-BY238-BY239)</f>
        <v>#VALUE!</v>
      </c>
      <c r="BZ240" s="30">
        <f t="shared" si="48"/>
        <v>0</v>
      </c>
      <c r="CA240" s="160" t="e">
        <f t="shared" si="39"/>
        <v>#VALUE!</v>
      </c>
      <c r="CB240" s="160">
        <f t="shared" si="40"/>
        <v>1</v>
      </c>
      <c r="CC240" s="160" t="e">
        <f>IF(CB240=0,0,SUM(CA241:$CA$254))</f>
        <v>#VALUE!</v>
      </c>
      <c r="CE240" s="32">
        <f t="shared" si="63"/>
        <v>86</v>
      </c>
      <c r="CF240" s="161" t="e">
        <f>IF(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CF229-CF230-CF231-CF232-CF233-CF234-CF235-CF236-CF237-CF238-CF239&gt;CI152,CI152,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CF229-CF230-CF231-CF232-CF233-CF234-CF235-CF236-CF237-CF238-CF239)</f>
        <v>#VALUE!</v>
      </c>
      <c r="CG240" s="30">
        <f t="shared" si="49"/>
        <v>0</v>
      </c>
      <c r="CH240" s="160" t="e">
        <f t="shared" si="41"/>
        <v>#VALUE!</v>
      </c>
      <c r="CI240" s="160">
        <f t="shared" si="42"/>
        <v>1</v>
      </c>
      <c r="CJ240" s="160" t="e">
        <f>IF(CI240=0,0,SUM(CH241:$CH$254))</f>
        <v>#VALUE!</v>
      </c>
      <c r="CL240" s="32">
        <f t="shared" si="64"/>
        <v>86</v>
      </c>
      <c r="CM240" s="161" t="e">
        <f>IF(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CM229-CM230-CM231-CM232-CM233-CM234-CM235-CM236-CM237-CM238-CM239&gt;CP152,CP152,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CM229-CM230-CM231-CM232-CM233-CM234-CM235-CM236-CM237-CM238-CM239)</f>
        <v>#VALUE!</v>
      </c>
      <c r="CN240" s="30">
        <f t="shared" si="50"/>
        <v>0</v>
      </c>
      <c r="CO240" s="160" t="e">
        <f t="shared" si="43"/>
        <v>#VALUE!</v>
      </c>
      <c r="CP240" s="160">
        <f t="shared" si="56"/>
        <v>1</v>
      </c>
      <c r="CQ240" s="160" t="e">
        <f>IF(CP240=0,0,SUM(CO241:$CO$254))</f>
        <v>#VALUE!</v>
      </c>
      <c r="CS240" s="32">
        <f t="shared" si="65"/>
        <v>86</v>
      </c>
      <c r="CT240" s="180" t="e">
        <f>IF(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CT229-CT230-CT231-CT232-CT233-CT234-CT235-CT236-CT237-CT238-CT239&gt;CW152,CW152,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CT229-CT230-CT231-CT232-CT233-CT234-CT235-CT236-CT237-CT238-CT239)</f>
        <v>#VALUE!</v>
      </c>
      <c r="CU240" s="177">
        <f t="shared" si="51"/>
        <v>0</v>
      </c>
      <c r="CV240" s="179" t="e">
        <f t="shared" si="44"/>
        <v>#VALUE!</v>
      </c>
      <c r="CW240" s="179">
        <f t="shared" si="45"/>
        <v>1</v>
      </c>
      <c r="CX240" s="181" t="e">
        <f>IF(CW240=0,0,SUM(CV241:CV$254))</f>
        <v>#VALUE!</v>
      </c>
      <c r="CY240" s="177">
        <f t="shared" si="57"/>
        <v>0</v>
      </c>
      <c r="CZ240" s="179" t="e">
        <f>IF(CV240&gt;0,0,IF(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CZ229-CZ230-CZ231-CZ232-CZ233-CZ234-CZ235-CZ236-CZ237-CZ238-CZ239&gt;DA152,DA152,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CZ229-CZ230-CZ231-CZ232-CZ233-CZ234-CZ235-CZ236-CZ237-CZ238-CZ239))</f>
        <v>#VALUE!</v>
      </c>
      <c r="DA240" s="181" t="e">
        <f>IF(CZ240=0,0,SUM(CZ241:$CZ$254))</f>
        <v>#VALUE!</v>
      </c>
      <c r="DB240" s="181" t="e">
        <f t="shared" si="58"/>
        <v>#VALUE!</v>
      </c>
      <c r="DD240" s="178">
        <f t="shared" si="66"/>
        <v>86</v>
      </c>
      <c r="DE240" s="180" t="e">
        <f>IF(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DE229-DE230-DE231-DE232-DE233-DE234-DE235-DE236-DE237-DE238-DE239&gt;DH152,DH152,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DE229-DE230-DE231-DE232-DE233-DE234-DE235-DE236-DE237-DE238-DE239)</f>
        <v>#VALUE!</v>
      </c>
      <c r="DF240" s="177">
        <f t="shared" si="52"/>
        <v>0</v>
      </c>
      <c r="DG240" s="179" t="e">
        <f t="shared" si="46"/>
        <v>#VALUE!</v>
      </c>
      <c r="DH240" s="179">
        <f t="shared" si="47"/>
        <v>1</v>
      </c>
      <c r="DI240" s="181" t="e">
        <f>IF(DH240=0,0,SUM(DG241:DG$254))</f>
        <v>#VALUE!</v>
      </c>
      <c r="DJ240" s="177">
        <f t="shared" si="53"/>
        <v>0</v>
      </c>
      <c r="DK240" s="179" t="e">
        <f>IF(DG240&gt;0,0,IF(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DK229-DK230-DK231-DK232-DK233-DK234-DK235-DK236-DK237-DK238-DK239&gt;DL152,DL152,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DK229-DK230-DK231-DK232-DK233-DK234-DK235-DK236-DK237-DK238-DK239))</f>
        <v>#VALUE!</v>
      </c>
      <c r="DL240" s="181" t="e">
        <f>IF(DK240=0,0,SUM(DK241:$DK$254))</f>
        <v>#VALUE!</v>
      </c>
      <c r="DM240" s="181" t="e">
        <f t="shared" si="59"/>
        <v>#VALUE!</v>
      </c>
      <c r="DO240" s="178">
        <f t="shared" si="67"/>
        <v>86</v>
      </c>
      <c r="DP240" s="180" t="e">
        <f>IF(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DP229-DP230-DP231-DP232-DP233-DP234-DP235-DP236-DP237-DP238-DP239&gt;DS152,DS152,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DP229-DP230-DP231-DP232-DP233-DP234-DP235-DP236-DP237-DP238-DP239)</f>
        <v>#VALUE!</v>
      </c>
      <c r="DQ240" s="177">
        <f t="shared" si="54"/>
        <v>0</v>
      </c>
      <c r="DR240" s="179" t="e">
        <f t="shared" si="61"/>
        <v>#VALUE!</v>
      </c>
      <c r="DS240" s="179">
        <f t="shared" si="38"/>
        <v>1</v>
      </c>
      <c r="DT240" s="181" t="e">
        <f>IF(DS240=0,0,SUM(DR241:DR$254))</f>
        <v>#VALUE!</v>
      </c>
      <c r="DU240" s="177">
        <f t="shared" si="55"/>
        <v>0</v>
      </c>
      <c r="DV240" s="179" t="e">
        <f>IF(DR240&gt;0,0,IF(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DV229-DV230-DV231-DV232-DV233-DV234-DV235-DV236-DV237-DV238-DV239&gt;DW152,DW152,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DV229-DV230-DV231-DV232-DV233-DV234-DV235-DV236-DV237-DV238-DV239))</f>
        <v>#VALUE!</v>
      </c>
      <c r="DW240" s="181" t="e">
        <f>IF(DV240=0,0,SUM(DV241:$DV$254))</f>
        <v>#VALUE!</v>
      </c>
      <c r="DX240" s="181" t="e">
        <f t="shared" si="60"/>
        <v>#VALUE!</v>
      </c>
    </row>
    <row r="241" spans="76:128" ht="16.5" customHeight="1" x14ac:dyDescent="0.15">
      <c r="BX241" s="32">
        <f t="shared" si="62"/>
        <v>87</v>
      </c>
      <c r="BY241" s="161" t="e">
        <f>IF(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BY229-BY230-BY231-BY232-BY233-BY234-BY235-BY236-BY237-BY238-BY239-BY240&gt;CB152,CB152,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BY229-BY230-BY231-BY232-BY233-BY234-BY235-BY236-BY237-BY238-BY239-BY240)</f>
        <v>#VALUE!</v>
      </c>
      <c r="BZ241" s="30">
        <f t="shared" si="48"/>
        <v>0</v>
      </c>
      <c r="CA241" s="160" t="e">
        <f t="shared" si="39"/>
        <v>#VALUE!</v>
      </c>
      <c r="CB241" s="160">
        <f t="shared" si="40"/>
        <v>1</v>
      </c>
      <c r="CC241" s="160" t="e">
        <f>IF(CB241=0,0,SUM(CA242:$CA$254))</f>
        <v>#VALUE!</v>
      </c>
      <c r="CE241" s="32">
        <f t="shared" si="63"/>
        <v>87</v>
      </c>
      <c r="CF241" s="161" t="e">
        <f>IF(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CF229-CF230-CF231-CF232-CF233-CF234-CF235-CF236-CF237-CF238-CF239-CF240&gt;CI152,CI152,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CF229-CF230-CF231-CF232-CF233-CF234-CF235-CF236-CF237-CF238-CF239-CF240)</f>
        <v>#VALUE!</v>
      </c>
      <c r="CG241" s="30">
        <f t="shared" si="49"/>
        <v>0</v>
      </c>
      <c r="CH241" s="160" t="e">
        <f t="shared" si="41"/>
        <v>#VALUE!</v>
      </c>
      <c r="CI241" s="160">
        <f t="shared" si="42"/>
        <v>1</v>
      </c>
      <c r="CJ241" s="160" t="e">
        <f>IF(CI241=0,0,SUM(CH242:$CH$254))</f>
        <v>#VALUE!</v>
      </c>
      <c r="CL241" s="32">
        <f t="shared" si="64"/>
        <v>87</v>
      </c>
      <c r="CM241" s="161" t="e">
        <f>IF(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CM229-CM230-CM231-CM232-CM233-CM234-CM235-CM236-CM237-CM238-CM239-CM240&gt;CP152,CP152,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CM229-CM230-CM231-CM232-CM233-CM234-CM235-CM236-CM237-CM238-CM239-CM240)</f>
        <v>#VALUE!</v>
      </c>
      <c r="CN241" s="30">
        <f t="shared" si="50"/>
        <v>0</v>
      </c>
      <c r="CO241" s="160" t="e">
        <f t="shared" si="43"/>
        <v>#VALUE!</v>
      </c>
      <c r="CP241" s="160">
        <f t="shared" si="56"/>
        <v>1</v>
      </c>
      <c r="CQ241" s="160" t="e">
        <f>IF(CP241=0,0,SUM(CO242:$CO$254))</f>
        <v>#VALUE!</v>
      </c>
      <c r="CS241" s="32">
        <f t="shared" si="65"/>
        <v>87</v>
      </c>
      <c r="CT241" s="180" t="e">
        <f>IF(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CT229-CT230-CT231-CT232-CT233-CT234-CT235-CT236-CT237-CT238-CT239-CT240&gt;CW152,CW152,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CT229-CT230-CT231-CT232-CT233-CT234-CT235-CT236-CT237-CT238-CT239-CT240)</f>
        <v>#VALUE!</v>
      </c>
      <c r="CU241" s="177">
        <f t="shared" si="51"/>
        <v>0</v>
      </c>
      <c r="CV241" s="179" t="e">
        <f t="shared" si="44"/>
        <v>#VALUE!</v>
      </c>
      <c r="CW241" s="179">
        <f t="shared" si="45"/>
        <v>1</v>
      </c>
      <c r="CX241" s="181" t="e">
        <f>IF(CW241=0,0,SUM(CV242:CV$254))</f>
        <v>#VALUE!</v>
      </c>
      <c r="CY241" s="177">
        <f t="shared" si="57"/>
        <v>0</v>
      </c>
      <c r="CZ241" s="179" t="e">
        <f>IF(CV241&gt;0,0,IF(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CZ229-CZ230-CZ231-CZ232-CZ233-CZ234-CZ235-CZ236-CZ237-CZ238-CZ239-CZ240&gt;DA152,DA152,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CZ229-CZ230-CZ231-CZ232-CZ233-CZ234-CZ235-CZ236-CZ237-CZ238-CZ239-CZ240))</f>
        <v>#VALUE!</v>
      </c>
      <c r="DA241" s="181" t="e">
        <f>IF(CZ241=0,0,SUM(CZ242:$CZ$254))</f>
        <v>#VALUE!</v>
      </c>
      <c r="DB241" s="181" t="e">
        <f t="shared" si="58"/>
        <v>#VALUE!</v>
      </c>
      <c r="DD241" s="178">
        <f t="shared" si="66"/>
        <v>87</v>
      </c>
      <c r="DE241" s="180" t="e">
        <f>IF(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DE229-DE230-DE231-DE232-DE233-DE234-DE235-DE236-DE237-DE238-DE239-DE240&gt;DH152,DH152,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DE229-DE230-DE231-DE232-DE233-DE234-DE235-DE236-DE237-DE238-DE239-DE240)</f>
        <v>#VALUE!</v>
      </c>
      <c r="DF241" s="177">
        <f t="shared" si="52"/>
        <v>0</v>
      </c>
      <c r="DG241" s="179" t="e">
        <f t="shared" si="46"/>
        <v>#VALUE!</v>
      </c>
      <c r="DH241" s="179">
        <f t="shared" si="47"/>
        <v>1</v>
      </c>
      <c r="DI241" s="181" t="e">
        <f>IF(DH241=0,0,SUM(DG242:DG$254))</f>
        <v>#VALUE!</v>
      </c>
      <c r="DJ241" s="177">
        <f t="shared" si="53"/>
        <v>0</v>
      </c>
      <c r="DK241" s="179" t="e">
        <f>IF(DG241&gt;0,0,IF(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DK229-DK230-DK231-DK232-DK233-DK234-DK235-DK236-DK237-DK238-DK239-DK240&gt;DL152,DL152,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DK229-DK230-DK231-DK232-DK233-DK234-DK235-DK236-DK237-DK238-DK239-DK240))</f>
        <v>#VALUE!</v>
      </c>
      <c r="DL241" s="181" t="e">
        <f>IF(DK241=0,0,SUM(DK242:$DK$254))</f>
        <v>#VALUE!</v>
      </c>
      <c r="DM241" s="181" t="e">
        <f t="shared" si="59"/>
        <v>#VALUE!</v>
      </c>
      <c r="DO241" s="178">
        <f t="shared" si="67"/>
        <v>87</v>
      </c>
      <c r="DP241" s="180" t="e">
        <f>IF(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DP229-DP230-DP231-DP232-DP233-DP234-DP235-DP236-DP237-DP238-DP239-DP240&gt;DS152,DS152,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DP229-DP230-DP231-DP232-DP233-DP234-DP235-DP236-DP237-DP238-DP239-DP240)</f>
        <v>#VALUE!</v>
      </c>
      <c r="DQ241" s="177">
        <f t="shared" si="54"/>
        <v>0</v>
      </c>
      <c r="DR241" s="179" t="e">
        <f t="shared" si="61"/>
        <v>#VALUE!</v>
      </c>
      <c r="DS241" s="179">
        <f t="shared" si="38"/>
        <v>1</v>
      </c>
      <c r="DT241" s="181" t="e">
        <f>IF(DS241=0,0,SUM(DR242:DR$254))</f>
        <v>#VALUE!</v>
      </c>
      <c r="DU241" s="177">
        <f t="shared" si="55"/>
        <v>0</v>
      </c>
      <c r="DV241" s="179" t="e">
        <f>IF(DR241&gt;0,0,IF(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DV229-DV230-DV231-DV232-DV233-DV234-DV235-DV236-DV237-DV238-DV239-DV240&gt;DW152,DW152,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DV229-DV230-DV231-DV232-DV233-DV234-DV235-DV236-DV237-DV238-DV239-DV240))</f>
        <v>#VALUE!</v>
      </c>
      <c r="DW241" s="181" t="e">
        <f>IF(DV241=0,0,SUM(DV242:$DV$254))</f>
        <v>#VALUE!</v>
      </c>
      <c r="DX241" s="181" t="e">
        <f t="shared" si="60"/>
        <v>#VALUE!</v>
      </c>
    </row>
    <row r="242" spans="76:128" ht="16.5" customHeight="1" x14ac:dyDescent="0.15">
      <c r="BX242" s="32">
        <f t="shared" si="62"/>
        <v>88</v>
      </c>
      <c r="BY242" s="161" t="e">
        <f>IF(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BY229-BY230-BY231-BY232-BY233-BY234-BY235-BY236-BY237-BY238-BY239-BY240-BY241&gt;CB152,CB152,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BY229-BY230-BY231-BY232-BY233-BY234-BY235-BY236-BY237-BY238-BY239-BY240-BY241)</f>
        <v>#VALUE!</v>
      </c>
      <c r="BZ242" s="30">
        <f t="shared" si="48"/>
        <v>0</v>
      </c>
      <c r="CA242" s="160" t="e">
        <f t="shared" si="39"/>
        <v>#VALUE!</v>
      </c>
      <c r="CB242" s="160">
        <f t="shared" si="40"/>
        <v>1</v>
      </c>
      <c r="CC242" s="160" t="e">
        <f>IF(CB242=0,0,SUM(CA243:$CA$254))</f>
        <v>#VALUE!</v>
      </c>
      <c r="CE242" s="32">
        <f t="shared" si="63"/>
        <v>88</v>
      </c>
      <c r="CF242" s="161" t="e">
        <f>IF(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CF229-CF230-CF231-CF232-CF233-CF234-CF235-CF236-CF237-CF238-CF239-CF240-CF241&gt;CI152,CI152,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CF229-CF230-CF231-CF232-CF233-CF234-CF235-CF236-CF237-CF238-CF239-CF240-CF241)</f>
        <v>#VALUE!</v>
      </c>
      <c r="CG242" s="30">
        <f t="shared" si="49"/>
        <v>0</v>
      </c>
      <c r="CH242" s="160" t="e">
        <f t="shared" si="41"/>
        <v>#VALUE!</v>
      </c>
      <c r="CI242" s="160">
        <f t="shared" si="42"/>
        <v>1</v>
      </c>
      <c r="CJ242" s="160" t="e">
        <f>IF(CI242=0,0,SUM(CH243:$CH$254))</f>
        <v>#VALUE!</v>
      </c>
      <c r="CL242" s="32">
        <f t="shared" si="64"/>
        <v>88</v>
      </c>
      <c r="CM242" s="161" t="e">
        <f>IF(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CM229-CM230-CM231-CM232-CM233-CM234-CM235-CM236-CM237-CM238-CM239-CM240-CM241&gt;CP152,CP152,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CM229-CM230-CM231-CM232-CM233-CM234-CM235-CM236-CM237-CM238-CM239-CM240-CM241)</f>
        <v>#VALUE!</v>
      </c>
      <c r="CN242" s="30">
        <f t="shared" si="50"/>
        <v>0</v>
      </c>
      <c r="CO242" s="160" t="e">
        <f t="shared" si="43"/>
        <v>#VALUE!</v>
      </c>
      <c r="CP242" s="160">
        <f t="shared" si="56"/>
        <v>1</v>
      </c>
      <c r="CQ242" s="160" t="e">
        <f>IF(CP242=0,0,SUM(CO243:$CO$254))</f>
        <v>#VALUE!</v>
      </c>
      <c r="CS242" s="32">
        <f t="shared" si="65"/>
        <v>88</v>
      </c>
      <c r="CT242" s="180" t="e">
        <f>IF(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CT229-CT230-CT231-CT232-CT233-CT234-CT235-CT236-CT237-CT238-CT239-CT240-CT241&gt;CW152,CW152,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CT229-CT230-CT231-CT232-CT233-CT234-CT235-CT236-CT237-CT238-CT239-CT240-CT241)</f>
        <v>#VALUE!</v>
      </c>
      <c r="CU242" s="177">
        <f t="shared" si="51"/>
        <v>0</v>
      </c>
      <c r="CV242" s="179" t="e">
        <f t="shared" si="44"/>
        <v>#VALUE!</v>
      </c>
      <c r="CW242" s="179">
        <f t="shared" si="45"/>
        <v>1</v>
      </c>
      <c r="CX242" s="181" t="e">
        <f>IF(CW242=0,0,SUM(CV243:CV$254))</f>
        <v>#VALUE!</v>
      </c>
      <c r="CY242" s="177">
        <f t="shared" si="57"/>
        <v>0</v>
      </c>
      <c r="CZ242" s="179" t="e">
        <f>IF(CV242&gt;0,0,IF(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CZ229-CZ230-CZ231-CZ232-CZ233-CZ234-CZ235-CZ236-CZ237-CZ238-CZ239-CZ240-CZ241&gt;DA152,DA152,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CZ229-CZ230-CZ231-CZ232-CZ233-CZ234-CZ235-CZ236-CZ237-CZ238-CZ239-CZ240-CZ241))</f>
        <v>#VALUE!</v>
      </c>
      <c r="DA242" s="181" t="e">
        <f>IF(CZ242=0,0,SUM(CZ243:$CZ$254))</f>
        <v>#VALUE!</v>
      </c>
      <c r="DB242" s="181" t="e">
        <f t="shared" si="58"/>
        <v>#VALUE!</v>
      </c>
      <c r="DD242" s="178">
        <f t="shared" si="66"/>
        <v>88</v>
      </c>
      <c r="DE242" s="180" t="e">
        <f>IF(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DE229-DE230-DE231-DE232-DE233-DE234-DE235-DE236-DE237-DE238-DE239-DE240-DE241&gt;DH152,DH152,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DE229-DE230-DE231-DE232-DE233-DE234-DE235-DE236-DE237-DE238-DE239-DE240-DE241)</f>
        <v>#VALUE!</v>
      </c>
      <c r="DF242" s="177">
        <f t="shared" si="52"/>
        <v>0</v>
      </c>
      <c r="DG242" s="179" t="e">
        <f t="shared" si="46"/>
        <v>#VALUE!</v>
      </c>
      <c r="DH242" s="179">
        <f t="shared" si="47"/>
        <v>1</v>
      </c>
      <c r="DI242" s="181" t="e">
        <f>IF(DH242=0,0,SUM(DG243:DG$254))</f>
        <v>#VALUE!</v>
      </c>
      <c r="DJ242" s="177">
        <f t="shared" si="53"/>
        <v>0</v>
      </c>
      <c r="DK242" s="179" t="e">
        <f>IF(DG242&gt;0,0,IF(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DK229-DK230-DK231-DK232-DK233-DK234-DK235-DK236-DK237-DK238-DK239-DK240-DK241&gt;DL152,DL152,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DK229-DK230-DK231-DK232-DK233-DK234-DK235-DK236-DK237-DK238-DK239-DK240-DK241))</f>
        <v>#VALUE!</v>
      </c>
      <c r="DL242" s="181" t="e">
        <f>IF(DK242=0,0,SUM(DK243:$DK$254))</f>
        <v>#VALUE!</v>
      </c>
      <c r="DM242" s="181" t="e">
        <f t="shared" si="59"/>
        <v>#VALUE!</v>
      </c>
      <c r="DO242" s="178">
        <f t="shared" si="67"/>
        <v>88</v>
      </c>
      <c r="DP242" s="180" t="e">
        <f>IF(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DP229-DP230-DP231-DP232-DP233-DP234-DP235-DP236-DP237-DP238-DP239-DP240-DP241&gt;DS152,DS152,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DP229-DP230-DP231-DP232-DP233-DP234-DP235-DP236-DP237-DP238-DP239-DP240-DP241)</f>
        <v>#VALUE!</v>
      </c>
      <c r="DQ242" s="177">
        <f t="shared" si="54"/>
        <v>0</v>
      </c>
      <c r="DR242" s="179" t="e">
        <f t="shared" si="61"/>
        <v>#VALUE!</v>
      </c>
      <c r="DS242" s="179">
        <f t="shared" si="38"/>
        <v>1</v>
      </c>
      <c r="DT242" s="181" t="e">
        <f>IF(DS242=0,0,SUM(DR243:DR$254))</f>
        <v>#VALUE!</v>
      </c>
      <c r="DU242" s="177">
        <f t="shared" si="55"/>
        <v>0</v>
      </c>
      <c r="DV242" s="179" t="e">
        <f>IF(DR242&gt;0,0,IF(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DV229-DV230-DV231-DV232-DV233-DV234-DV235-DV236-DV237-DV238-DV239-DV240-DV241&gt;DW152,DW152,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DV229-DV230-DV231-DV232-DV233-DV234-DV235-DV236-DV237-DV238-DV239-DV240-DV241))</f>
        <v>#VALUE!</v>
      </c>
      <c r="DW242" s="181" t="e">
        <f>IF(DV242=0,0,SUM(DV243:$DV$254))</f>
        <v>#VALUE!</v>
      </c>
      <c r="DX242" s="181" t="e">
        <f t="shared" si="60"/>
        <v>#VALUE!</v>
      </c>
    </row>
    <row r="243" spans="76:128" ht="16.5" customHeight="1" x14ac:dyDescent="0.15">
      <c r="BX243" s="32">
        <f t="shared" si="62"/>
        <v>89</v>
      </c>
      <c r="BY243" s="161" t="e">
        <f>IF(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BY229-BY230-BY231-BY232-BY233-BY234-BY235-BY236-BY237-BY238-BY239-BY240-BY241-BY242&gt;CB152,CB152,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BY229-BY230-BY231-BY232-BY233-BY234-BY235-BY236-BY237-BY238-BY239-BY240-BY241-BY242)</f>
        <v>#VALUE!</v>
      </c>
      <c r="BZ243" s="30">
        <f t="shared" si="48"/>
        <v>0</v>
      </c>
      <c r="CA243" s="160" t="e">
        <f t="shared" si="39"/>
        <v>#VALUE!</v>
      </c>
      <c r="CB243" s="160">
        <f t="shared" si="40"/>
        <v>1</v>
      </c>
      <c r="CC243" s="160" t="e">
        <f>IF(CB243=0,0,SUM(CA244:$CA$254))</f>
        <v>#VALUE!</v>
      </c>
      <c r="CE243" s="32">
        <f t="shared" si="63"/>
        <v>89</v>
      </c>
      <c r="CF243" s="161" t="e">
        <f>IF(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CF229-CF230-CF231-CF232-CF233-CF234-CF235-CF236-CF237-CF238-CF239-CF240-CF241-CF242&gt;CI152,CI152,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CF229-CF230-CF231-CF232-CF233-CF234-CF235-CF236-CF237-CF238-CF239-CF240-CF241-CF242)</f>
        <v>#VALUE!</v>
      </c>
      <c r="CG243" s="30">
        <f t="shared" si="49"/>
        <v>0</v>
      </c>
      <c r="CH243" s="160" t="e">
        <f t="shared" si="41"/>
        <v>#VALUE!</v>
      </c>
      <c r="CI243" s="160">
        <f t="shared" si="42"/>
        <v>1</v>
      </c>
      <c r="CJ243" s="160" t="e">
        <f>IF(CI243=0,0,SUM(CH244:$CH$254))</f>
        <v>#VALUE!</v>
      </c>
      <c r="CL243" s="32">
        <f t="shared" si="64"/>
        <v>89</v>
      </c>
      <c r="CM243" s="161" t="e">
        <f>IF(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CM229-CM230-CM231-CM232-CM233-CM234-CM235-CM236-CM237-CM238-CM239-CM240-CM241-CM242&gt;CP152,CP152,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CM229-CM230-CM231-CM232-CM233-CM234-CM235-CM236-CM237-CM238-CM239-CM240-CM241-CM242)</f>
        <v>#VALUE!</v>
      </c>
      <c r="CN243" s="30">
        <f t="shared" si="50"/>
        <v>0</v>
      </c>
      <c r="CO243" s="160" t="e">
        <f t="shared" si="43"/>
        <v>#VALUE!</v>
      </c>
      <c r="CP243" s="160">
        <f t="shared" si="56"/>
        <v>1</v>
      </c>
      <c r="CQ243" s="160" t="e">
        <f>IF(CP243=0,0,SUM(CO244:$CO$254))</f>
        <v>#VALUE!</v>
      </c>
      <c r="CS243" s="32">
        <f t="shared" si="65"/>
        <v>89</v>
      </c>
      <c r="CT243" s="180" t="e">
        <f>IF(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CT229-CT230-CT231-CT232-CT233-CT234-CT235-CT236-CT237-CT238-CT239-CT240-CT241-CT242&gt;CW152,CW152,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CT229-CT230-CT231-CT232-CT233-CT234-CT235-CT236-CT237-CT238-CT239-CT240-CT241-CT242)</f>
        <v>#VALUE!</v>
      </c>
      <c r="CU243" s="177">
        <f t="shared" si="51"/>
        <v>0</v>
      </c>
      <c r="CV243" s="179" t="e">
        <f t="shared" si="44"/>
        <v>#VALUE!</v>
      </c>
      <c r="CW243" s="179">
        <f t="shared" si="45"/>
        <v>1</v>
      </c>
      <c r="CX243" s="181" t="e">
        <f>IF(CW243=0,0,SUM(CV244:CV$254))</f>
        <v>#VALUE!</v>
      </c>
      <c r="CY243" s="177">
        <f t="shared" si="57"/>
        <v>0</v>
      </c>
      <c r="CZ243" s="179" t="e">
        <f>IF(CV243&gt;0,0,IF(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CZ229-CZ230-CZ231-CZ232-CZ233-CZ234-CZ235-CZ236-CZ237-CZ238-CZ239-CZ240-CZ241-CZ242&gt;DA152,DA152,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CZ229-CZ230-CZ231-CZ232-CZ233-CZ234-CZ235-CZ236-CZ237-CZ238-CZ239-CZ240-CZ241-CZ242))</f>
        <v>#VALUE!</v>
      </c>
      <c r="DA243" s="181" t="e">
        <f>IF(CZ243=0,0,SUM(CZ244:$CZ$254))</f>
        <v>#VALUE!</v>
      </c>
      <c r="DB243" s="181" t="e">
        <f t="shared" si="58"/>
        <v>#VALUE!</v>
      </c>
      <c r="DD243" s="178">
        <f t="shared" si="66"/>
        <v>89</v>
      </c>
      <c r="DE243" s="180" t="e">
        <f>IF(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DE229-DE230-DE231-DE232-DE233-DE234-DE235-DE236-DE237-DE238-DE239-DE240-DE241-DE242&gt;DH152,DH152,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DE229-DE230-DE231-DE232-DE233-DE234-DE235-DE236-DE237-DE238-DE239-DE240-DE241-DE242)</f>
        <v>#VALUE!</v>
      </c>
      <c r="DF243" s="177">
        <f t="shared" si="52"/>
        <v>0</v>
      </c>
      <c r="DG243" s="179" t="e">
        <f t="shared" si="46"/>
        <v>#VALUE!</v>
      </c>
      <c r="DH243" s="179">
        <f t="shared" si="47"/>
        <v>1</v>
      </c>
      <c r="DI243" s="181" t="e">
        <f>IF(DH243=0,0,SUM(DG244:DG$254))</f>
        <v>#VALUE!</v>
      </c>
      <c r="DJ243" s="177">
        <f t="shared" si="53"/>
        <v>0</v>
      </c>
      <c r="DK243" s="179" t="e">
        <f>IF(DG243&gt;0,0,IF(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DK229-DK230-DK231-DK232-DK233-DK234-DK235-DK236-DK237-DK238-DK239-DK240-DK241-DK242&gt;DL152,DL152,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DK229-DK230-DK231-DK232-DK233-DK234-DK235-DK236-DK237-DK238-DK239-DK240-DK241-DK242))</f>
        <v>#VALUE!</v>
      </c>
      <c r="DL243" s="181" t="e">
        <f>IF(DK243=0,0,SUM(DK244:$DK$254))</f>
        <v>#VALUE!</v>
      </c>
      <c r="DM243" s="181" t="e">
        <f t="shared" si="59"/>
        <v>#VALUE!</v>
      </c>
      <c r="DO243" s="178">
        <f t="shared" si="67"/>
        <v>89</v>
      </c>
      <c r="DP243" s="180" t="e">
        <f>IF(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DP229-DP230-DP231-DP232-DP233-DP234-DP235-DP236-DP237-DP238-DP239-DP240-DP241-DP242&gt;DS152,DS152,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DP229-DP230-DP231-DP232-DP233-DP234-DP235-DP236-DP237-DP238-DP239-DP240-DP241-DP242)</f>
        <v>#VALUE!</v>
      </c>
      <c r="DQ243" s="177">
        <f t="shared" si="54"/>
        <v>0</v>
      </c>
      <c r="DR243" s="179" t="e">
        <f t="shared" si="61"/>
        <v>#VALUE!</v>
      </c>
      <c r="DS243" s="179">
        <f t="shared" si="38"/>
        <v>1</v>
      </c>
      <c r="DT243" s="181" t="e">
        <f>IF(DS243=0,0,SUM(DR244:DR$254))</f>
        <v>#VALUE!</v>
      </c>
      <c r="DU243" s="177">
        <f t="shared" si="55"/>
        <v>0</v>
      </c>
      <c r="DV243" s="179" t="e">
        <f>IF(DR243&gt;0,0,IF(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DV229-DV230-DV231-DV232-DV233-DV234-DV235-DV236-DV237-DV238-DV239-DV240-DV241-DV242&gt;DW152,DW152,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DV229-DV230-DV231-DV232-DV233-DV234-DV235-DV236-DV237-DV238-DV239-DV240-DV241-DV242))</f>
        <v>#VALUE!</v>
      </c>
      <c r="DW243" s="181" t="e">
        <f>IF(DV243=0,0,SUM(DV244:$DV$254))</f>
        <v>#VALUE!</v>
      </c>
      <c r="DX243" s="181" t="e">
        <f t="shared" si="60"/>
        <v>#VALUE!</v>
      </c>
    </row>
    <row r="244" spans="76:128" ht="16.5" customHeight="1" x14ac:dyDescent="0.15">
      <c r="BX244" s="32">
        <f t="shared" si="62"/>
        <v>90</v>
      </c>
      <c r="BY244" s="161" t="e">
        <f>IF(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BY229-BY230-BY231-BY232-BY233-BY234-BY235-BY236-BY237-BY238-BY239-BY240-BY241-BY242-BY243&gt;CB152,CB152,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BY229-BY230-BY231-BY232-BY233-BY234-BY235-BY236-BY237-BY238-BY239-BY240-BY241-BY242-BY243)</f>
        <v>#VALUE!</v>
      </c>
      <c r="BZ244" s="30">
        <f t="shared" si="48"/>
        <v>0</v>
      </c>
      <c r="CA244" s="160" t="e">
        <f t="shared" si="39"/>
        <v>#VALUE!</v>
      </c>
      <c r="CB244" s="160">
        <f t="shared" si="40"/>
        <v>1</v>
      </c>
      <c r="CC244" s="160" t="e">
        <f>IF(CB244=0,0,SUM(CA245:$CA$254))</f>
        <v>#VALUE!</v>
      </c>
      <c r="CE244" s="32">
        <f t="shared" si="63"/>
        <v>90</v>
      </c>
      <c r="CF244" s="161" t="e">
        <f>IF(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CF229-CF230-CF231-CF232-CF233-CF234-CF235-CF236-CF237-CF238-CF239-CF240-CF241-CF242-CF243&gt;CI152,CI152,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CF229-CF230-CF231-CF232-CF233-CF234-CF235-CF236-CF237-CF238-CF239-CF240-CF241-CF242-CF243)</f>
        <v>#VALUE!</v>
      </c>
      <c r="CG244" s="30">
        <f t="shared" si="49"/>
        <v>0</v>
      </c>
      <c r="CH244" s="160" t="e">
        <f t="shared" si="41"/>
        <v>#VALUE!</v>
      </c>
      <c r="CI244" s="160">
        <f t="shared" si="42"/>
        <v>1</v>
      </c>
      <c r="CJ244" s="160" t="e">
        <f>IF(CI244=0,0,SUM(CH245:$CH$254))</f>
        <v>#VALUE!</v>
      </c>
      <c r="CL244" s="32">
        <f t="shared" si="64"/>
        <v>90</v>
      </c>
      <c r="CM244" s="161" t="e">
        <f>IF(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CM229-CM230-CM231-CM232-CM233-CM234-CM235-CM236-CM237-CM238-CM239-CM240-CM241-CM242-CM243&gt;CP152,CP152,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CM229-CM230-CM231-CM232-CM233-CM234-CM235-CM236-CM237-CM238-CM239-CM240-CM241-CM242-CM243)</f>
        <v>#VALUE!</v>
      </c>
      <c r="CN244" s="30">
        <f t="shared" si="50"/>
        <v>0</v>
      </c>
      <c r="CO244" s="160" t="e">
        <f t="shared" si="43"/>
        <v>#VALUE!</v>
      </c>
      <c r="CP244" s="160">
        <f t="shared" si="56"/>
        <v>1</v>
      </c>
      <c r="CQ244" s="160" t="e">
        <f>IF(CP244=0,0,SUM(CO245:$CO$254))</f>
        <v>#VALUE!</v>
      </c>
      <c r="CS244" s="32">
        <f t="shared" si="65"/>
        <v>90</v>
      </c>
      <c r="CT244" s="180" t="e">
        <f>IF(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CT229-CT230-CT231-CT232-CT233-CT234-CT235-CT236-CT237-CT238-CT239-CT240-CT241-CT242-CT243&gt;CW152,CW152,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CT229-CT230-CT231-CT232-CT233-CT234-CT235-CT236-CT237-CT238-CT239-CT240-CT241-CT242-CT243)</f>
        <v>#VALUE!</v>
      </c>
      <c r="CU244" s="177">
        <f t="shared" si="51"/>
        <v>0</v>
      </c>
      <c r="CV244" s="179" t="e">
        <f t="shared" si="44"/>
        <v>#VALUE!</v>
      </c>
      <c r="CW244" s="179">
        <f t="shared" si="45"/>
        <v>1</v>
      </c>
      <c r="CX244" s="181" t="e">
        <f>IF(CW244=0,0,SUM(CV245:CV$254))</f>
        <v>#VALUE!</v>
      </c>
      <c r="CY244" s="177">
        <f t="shared" si="57"/>
        <v>0</v>
      </c>
      <c r="CZ244" s="179" t="e">
        <f>IF(CV244&gt;0,0,IF(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CZ229-CZ230-CZ231-CZ232-CZ233-CZ234-CZ235-CZ236-CZ237-CZ238-CZ239-CZ240-CZ241-CZ242-CZ243&gt;DA152,DA152,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CZ229-CZ230-CZ231-CZ232-CZ233-CZ234-CZ235-CZ236-CZ237-CZ238-CZ239-CZ240-CZ241-CZ242-CZ243))</f>
        <v>#VALUE!</v>
      </c>
      <c r="DA244" s="181" t="e">
        <f>IF(CZ244=0,0,SUM(CZ245:$CZ$254))</f>
        <v>#VALUE!</v>
      </c>
      <c r="DB244" s="181" t="e">
        <f t="shared" si="58"/>
        <v>#VALUE!</v>
      </c>
      <c r="DD244" s="178">
        <f t="shared" si="66"/>
        <v>90</v>
      </c>
      <c r="DE244" s="180" t="e">
        <f>IF(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DE229-DE230-DE231-DE232-DE233-DE234-DE235-DE236-DE237-DE238-DE239-DE240-DE241-DE242-DE243&gt;DH152,DH152,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DE229-DE230-DE231-DE232-DE233-DE234-DE235-DE236-DE237-DE238-DE239-DE240-DE241-DE242-DE243)</f>
        <v>#VALUE!</v>
      </c>
      <c r="DF244" s="177">
        <f t="shared" si="52"/>
        <v>0</v>
      </c>
      <c r="DG244" s="179" t="e">
        <f t="shared" si="46"/>
        <v>#VALUE!</v>
      </c>
      <c r="DH244" s="179">
        <f t="shared" si="47"/>
        <v>1</v>
      </c>
      <c r="DI244" s="181" t="e">
        <f>IF(DH244=0,0,SUM(DG245:DG$254))</f>
        <v>#VALUE!</v>
      </c>
      <c r="DJ244" s="177">
        <f t="shared" si="53"/>
        <v>0</v>
      </c>
      <c r="DK244" s="179" t="e">
        <f>IF(DG244&gt;0,0,IF(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DK229-DK230-DK231-DK232-DK233-DK234-DK235-DK236-DK237-DK238-DK239-DK240-DK241-DK242-DK243&gt;DL152,DL152,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DK229-DK230-DK231-DK232-DK233-DK234-DK235-DK236-DK237-DK238-DK239-DK240-DK241-DK242-DK243))</f>
        <v>#VALUE!</v>
      </c>
      <c r="DL244" s="181" t="e">
        <f>IF(DK244=0,0,SUM(DK245:$DK$254))</f>
        <v>#VALUE!</v>
      </c>
      <c r="DM244" s="181" t="e">
        <f t="shared" si="59"/>
        <v>#VALUE!</v>
      </c>
      <c r="DO244" s="178">
        <f t="shared" si="67"/>
        <v>90</v>
      </c>
      <c r="DP244" s="180" t="e">
        <f>IF(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DP229-DP230-DP231-DP232-DP233-DP234-DP235-DP236-DP237-DP238-DP239-DP240-DP241-DP242-DP243&gt;DS152,DS152,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DP229-DP230-DP231-DP232-DP233-DP234-DP235-DP236-DP237-DP238-DP239-DP240-DP241-DP242-DP243)</f>
        <v>#VALUE!</v>
      </c>
      <c r="DQ244" s="177">
        <f t="shared" si="54"/>
        <v>0</v>
      </c>
      <c r="DR244" s="179" t="e">
        <f t="shared" si="61"/>
        <v>#VALUE!</v>
      </c>
      <c r="DS244" s="179">
        <f t="shared" si="38"/>
        <v>1</v>
      </c>
      <c r="DT244" s="181" t="e">
        <f>IF(DS244=0,0,SUM(DR245:DR$254))</f>
        <v>#VALUE!</v>
      </c>
      <c r="DU244" s="177">
        <f t="shared" si="55"/>
        <v>0</v>
      </c>
      <c r="DV244" s="179" t="e">
        <f>IF(DR244&gt;0,0,IF(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DV229-DV230-DV231-DV232-DV233-DV234-DV235-DV236-DV237-DV238-DV239-DV240-DV241-DV242-DV243&gt;DW152,DW152,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DV229-DV230-DV231-DV232-DV233-DV234-DV235-DV236-DV237-DV238-DV239-DV240-DV241-DV242-DV243))</f>
        <v>#VALUE!</v>
      </c>
      <c r="DW244" s="181" t="e">
        <f>IF(DV244=0,0,SUM(DV245:$DV$254))</f>
        <v>#VALUE!</v>
      </c>
      <c r="DX244" s="181" t="e">
        <f t="shared" si="60"/>
        <v>#VALUE!</v>
      </c>
    </row>
    <row r="245" spans="76:128" ht="16.5" customHeight="1" x14ac:dyDescent="0.15">
      <c r="BX245" s="32">
        <f t="shared" si="62"/>
        <v>91</v>
      </c>
      <c r="BY245" s="161" t="e">
        <f>IF(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BY229-BY230-BY231-BY232-BY233-BY234-BY235-BY236-BY237-BY238-BY239-BY240-BY241-BY242-BY243-BY244&gt;CB152,CB152,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BY229-BY230-BY231-BY232-BY233-BY234-BY235-BY236-BY237-BY238-BY239-BY240-BY241-BY242-BY243-BY244)</f>
        <v>#VALUE!</v>
      </c>
      <c r="BZ245" s="30">
        <f t="shared" si="48"/>
        <v>0</v>
      </c>
      <c r="CA245" s="160" t="e">
        <f t="shared" si="39"/>
        <v>#VALUE!</v>
      </c>
      <c r="CB245" s="160">
        <f t="shared" si="40"/>
        <v>1</v>
      </c>
      <c r="CC245" s="160" t="e">
        <f>IF(CB245=0,0,SUM(CA246:$CA$254))</f>
        <v>#VALUE!</v>
      </c>
      <c r="CE245" s="32">
        <f t="shared" si="63"/>
        <v>91</v>
      </c>
      <c r="CF245" s="161" t="e">
        <f>IF(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CF229-CF230-CF231-CF232-CF233-CF234-CF235-CF236-CF237-CF238-CF239-CF240-CF241-CF242-CF243-CF244&gt;CI152,CI152,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CF229-CF230-CF231-CF232-CF233-CF234-CF235-CF236-CF237-CF238-CF239-CF240-CF241-CF242-CF243-CF244)</f>
        <v>#VALUE!</v>
      </c>
      <c r="CG245" s="30">
        <f t="shared" si="49"/>
        <v>0</v>
      </c>
      <c r="CH245" s="160" t="e">
        <f t="shared" si="41"/>
        <v>#VALUE!</v>
      </c>
      <c r="CI245" s="160">
        <f t="shared" si="42"/>
        <v>1</v>
      </c>
      <c r="CJ245" s="160" t="e">
        <f>IF(CI245=0,0,SUM(CH246:$CH$254))</f>
        <v>#VALUE!</v>
      </c>
      <c r="CL245" s="32">
        <f t="shared" si="64"/>
        <v>91</v>
      </c>
      <c r="CM245" s="161" t="e">
        <f>IF(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CM229-CM230-CM231-CM232-CM233-CM234-CM235-CM236-CM237-CM238-CM239-CM240-CM241-CM242-CM243-CM244&gt;CP152,CP152,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CM229-CM230-CM231-CM232-CM233-CM234-CM235-CM236-CM237-CM238-CM239-CM240-CM241-CM242-CM243-CM244)</f>
        <v>#VALUE!</v>
      </c>
      <c r="CN245" s="30">
        <f t="shared" si="50"/>
        <v>0</v>
      </c>
      <c r="CO245" s="160" t="e">
        <f t="shared" si="43"/>
        <v>#VALUE!</v>
      </c>
      <c r="CP245" s="160">
        <f t="shared" si="56"/>
        <v>1</v>
      </c>
      <c r="CQ245" s="160" t="e">
        <f>IF(CP245=0,0,SUM(CO246:$CO$254))</f>
        <v>#VALUE!</v>
      </c>
      <c r="CS245" s="32">
        <f t="shared" si="65"/>
        <v>91</v>
      </c>
      <c r="CT245" s="180" t="e">
        <f>IF(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CT229-CT230-CT231-CT232-CT233-CT234-CT235-CT236-CT237-CT238-CT239-CT240-CT241-CT242-CT243-CT244&gt;CW152,CW152,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CT229-CT230-CT231-CT232-CT233-CT234-CT235-CT236-CT237-CT238-CT239-CT240-CT241-CT242-CT243-CT244)</f>
        <v>#VALUE!</v>
      </c>
      <c r="CU245" s="177">
        <f t="shared" si="51"/>
        <v>0</v>
      </c>
      <c r="CV245" s="179" t="e">
        <f t="shared" si="44"/>
        <v>#VALUE!</v>
      </c>
      <c r="CW245" s="179">
        <f t="shared" si="45"/>
        <v>1</v>
      </c>
      <c r="CX245" s="181" t="e">
        <f>IF(CW245=0,0,SUM(CV246:CV$254))</f>
        <v>#VALUE!</v>
      </c>
      <c r="CY245" s="177">
        <f t="shared" si="57"/>
        <v>0</v>
      </c>
      <c r="CZ245" s="179" t="e">
        <f>IF(CV245&gt;0,0,IF(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CZ229-CZ230-CZ231-CZ232-CZ233-CZ234-CZ235-CZ236-CZ237-CZ238-CZ239-CZ240-CZ241-CZ242-CZ243-CZ244&gt;DA152,DA152,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CZ229-CZ230-CZ231-CZ232-CZ233-CZ234-CZ235-CZ236-CZ237-CZ238-CZ239-CZ240-CZ241-CZ242-CZ243-CZ244))</f>
        <v>#VALUE!</v>
      </c>
      <c r="DA245" s="181" t="e">
        <f>IF(CZ245=0,0,SUM(CZ246:$CZ$254))</f>
        <v>#VALUE!</v>
      </c>
      <c r="DB245" s="181" t="e">
        <f t="shared" si="58"/>
        <v>#VALUE!</v>
      </c>
      <c r="DD245" s="178">
        <f t="shared" si="66"/>
        <v>91</v>
      </c>
      <c r="DE245" s="180" t="e">
        <f>IF(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DE229-DE230-DE231-DE232-DE233-DE234-DE235-DE236-DE237-DE238-DE239-DE240-DE241-DE242-DE243-DE244&gt;DH152,DH152,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DE229-DE230-DE231-DE232-DE233-DE234-DE235-DE236-DE237-DE238-DE239-DE240-DE241-DE242-DE243-DE244)</f>
        <v>#VALUE!</v>
      </c>
      <c r="DF245" s="177">
        <f t="shared" si="52"/>
        <v>0</v>
      </c>
      <c r="DG245" s="179" t="e">
        <f t="shared" si="46"/>
        <v>#VALUE!</v>
      </c>
      <c r="DH245" s="179">
        <f t="shared" si="47"/>
        <v>1</v>
      </c>
      <c r="DI245" s="181" t="e">
        <f>IF(DH245=0,0,SUM(DG246:DG$254))</f>
        <v>#VALUE!</v>
      </c>
      <c r="DJ245" s="177">
        <f t="shared" si="53"/>
        <v>0</v>
      </c>
      <c r="DK245" s="179" t="e">
        <f>IF(DG245&gt;0,0,IF(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DK229-DK230-DK231-DK232-DK233-DK234-DK235-DK236-DK237-DK238-DK239-DK240-DK241-DK242-DK243-DK244&gt;DL152,DL152,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DK229-DK230-DK231-DK232-DK233-DK234-DK235-DK236-DK237-DK238-DK239-DK240-DK241-DK242-DK243-DK244))</f>
        <v>#VALUE!</v>
      </c>
      <c r="DL245" s="181" t="e">
        <f>IF(DK245=0,0,SUM(DK246:$DK$254))</f>
        <v>#VALUE!</v>
      </c>
      <c r="DM245" s="181" t="e">
        <f t="shared" si="59"/>
        <v>#VALUE!</v>
      </c>
      <c r="DO245" s="178">
        <f t="shared" si="67"/>
        <v>91</v>
      </c>
      <c r="DP245" s="180" t="e">
        <f>IF(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DP229-DP230-DP231-DP232-DP233-DP234-DP235-DP236-DP237-DP238-DP239-DP240-DP241-DP242-DP243-DP244&gt;DS152,DS152,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DP229-DP230-DP231-DP232-DP233-DP234-DP235-DP236-DP237-DP238-DP239-DP240-DP241-DP242-DP243-DP244)</f>
        <v>#VALUE!</v>
      </c>
      <c r="DQ245" s="177">
        <f t="shared" si="54"/>
        <v>0</v>
      </c>
      <c r="DR245" s="179" t="e">
        <f t="shared" si="61"/>
        <v>#VALUE!</v>
      </c>
      <c r="DS245" s="179">
        <f t="shared" si="38"/>
        <v>1</v>
      </c>
      <c r="DT245" s="181" t="e">
        <f>IF(DS245=0,0,SUM(DR246:DR$254))</f>
        <v>#VALUE!</v>
      </c>
      <c r="DU245" s="177">
        <f t="shared" si="55"/>
        <v>0</v>
      </c>
      <c r="DV245" s="179" t="e">
        <f>IF(DR245&gt;0,0,IF(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DV229-DV230-DV231-DV232-DV233-DV234-DV235-DV236-DV237-DV238-DV239-DV240-DV241-DV242-DV243-DV244&gt;DW152,DW152,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DV229-DV230-DV231-DV232-DV233-DV234-DV235-DV236-DV237-DV238-DV239-DV240-DV241-DV242-DV243-DV244))</f>
        <v>#VALUE!</v>
      </c>
      <c r="DW245" s="181" t="e">
        <f>IF(DV245=0,0,SUM(DV246:$DV$254))</f>
        <v>#VALUE!</v>
      </c>
      <c r="DX245" s="181" t="e">
        <f t="shared" si="60"/>
        <v>#VALUE!</v>
      </c>
    </row>
    <row r="246" spans="76:128" ht="16.5" customHeight="1" x14ac:dyDescent="0.15">
      <c r="BX246" s="32">
        <f t="shared" si="62"/>
        <v>92</v>
      </c>
      <c r="BY246" s="161" t="e">
        <f>IF(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BY229-BY230-BY231-BY232-BY233-BY234-BY235-BY236-BY237-BY238-BY239-BY240-BY241-BY242-BY243-BY244-BY245&gt;CB152,CB152,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BY229-BY230-BY231-BY232-BY233-BY234-BY235-BY236-BY237-BY238-BY239-BY240-BY241-BY242-BY243-BY244-BY245)</f>
        <v>#VALUE!</v>
      </c>
      <c r="BZ246" s="30">
        <f t="shared" si="48"/>
        <v>0</v>
      </c>
      <c r="CA246" s="160" t="e">
        <f t="shared" si="39"/>
        <v>#VALUE!</v>
      </c>
      <c r="CB246" s="160">
        <f t="shared" si="40"/>
        <v>1</v>
      </c>
      <c r="CC246" s="160" t="e">
        <f>IF(CB246=0,0,SUM(CA247:$CA$254))</f>
        <v>#VALUE!</v>
      </c>
      <c r="CE246" s="32">
        <f t="shared" si="63"/>
        <v>92</v>
      </c>
      <c r="CF246" s="161" t="e">
        <f>IF(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CF229-CF230-CF231-CF232-CF233-CF234-CF235-CF236-CF237-CF238-CF239-CF240-CF241-CF242-CF243-CF244-CF245&gt;CI152,CI152,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CF229-CF230-CF231-CF232-CF233-CF234-CF235-CF236-CF237-CF238-CF239-CF240-CF241-CF242-CF243-CF244-CF245)</f>
        <v>#VALUE!</v>
      </c>
      <c r="CG246" s="30">
        <f t="shared" si="49"/>
        <v>0</v>
      </c>
      <c r="CH246" s="160" t="e">
        <f t="shared" si="41"/>
        <v>#VALUE!</v>
      </c>
      <c r="CI246" s="160">
        <f t="shared" si="42"/>
        <v>1</v>
      </c>
      <c r="CJ246" s="160" t="e">
        <f>IF(CI246=0,0,SUM(CH247:$CH$254))</f>
        <v>#VALUE!</v>
      </c>
      <c r="CL246" s="32">
        <f t="shared" si="64"/>
        <v>92</v>
      </c>
      <c r="CM246" s="161" t="e">
        <f>IF(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CM229-CM230-CM231-CM232-CM233-CM234-CM235-CM236-CM237-CM238-CM239-CM240-CM241-CM242-CM243-CM244-CM245&gt;CP152,CP152,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CM229-CM230-CM231-CM232-CM233-CM234-CM235-CM236-CM237-CM238-CM239-CM240-CM241-CM242-CM243-CM244-CM245)</f>
        <v>#VALUE!</v>
      </c>
      <c r="CN246" s="30">
        <f t="shared" si="50"/>
        <v>0</v>
      </c>
      <c r="CO246" s="160" t="e">
        <f t="shared" si="43"/>
        <v>#VALUE!</v>
      </c>
      <c r="CP246" s="160">
        <f t="shared" si="56"/>
        <v>1</v>
      </c>
      <c r="CQ246" s="160" t="e">
        <f>IF(CP246=0,0,SUM(CO247:$CO$254))</f>
        <v>#VALUE!</v>
      </c>
      <c r="CS246" s="32">
        <f t="shared" si="65"/>
        <v>92</v>
      </c>
      <c r="CT246" s="180" t="e">
        <f>IF(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CT229-CT230-CT231-CT232-CT233-CT234-CT235-CT236-CT237-CT238-CT239-CT240-CT241-CT242-CT243-CT244-CT245&gt;CW152,CW152,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CT229-CT230-CT231-CT232-CT233-CT234-CT235-CT236-CT237-CT238-CT239-CT240-CT241-CT242-CT243-CT244-CT245)</f>
        <v>#VALUE!</v>
      </c>
      <c r="CU246" s="177">
        <f t="shared" si="51"/>
        <v>0</v>
      </c>
      <c r="CV246" s="179" t="e">
        <f t="shared" si="44"/>
        <v>#VALUE!</v>
      </c>
      <c r="CW246" s="179">
        <f t="shared" si="45"/>
        <v>1</v>
      </c>
      <c r="CX246" s="181" t="e">
        <f>IF(CW246=0,0,SUM(CV247:CV$254))</f>
        <v>#VALUE!</v>
      </c>
      <c r="CY246" s="177">
        <f t="shared" si="57"/>
        <v>0</v>
      </c>
      <c r="CZ246" s="179" t="e">
        <f>IF(CV246&gt;0,0,IF(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CZ229-CZ230-CZ231-CZ232-CZ233-CZ234-CZ235-CZ236-CZ237-CZ238-CZ239-CZ240-CZ241-CZ242-CZ243-CZ244-CZ245&gt;DA152,DA152,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CZ229-CZ230-CZ231-CZ232-CZ233-CZ234-CZ235-CZ236-CZ237-CZ238-CZ239-CZ240-CZ241-CZ242-CZ243-CZ244-CZ245))</f>
        <v>#VALUE!</v>
      </c>
      <c r="DA246" s="181" t="e">
        <f>IF(CZ246=0,0,SUM(CZ247:$CZ$254))</f>
        <v>#VALUE!</v>
      </c>
      <c r="DB246" s="181" t="e">
        <f t="shared" si="58"/>
        <v>#VALUE!</v>
      </c>
      <c r="DD246" s="178">
        <f t="shared" si="66"/>
        <v>92</v>
      </c>
      <c r="DE246" s="180" t="e">
        <f>IF(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DE229-DE230-DE231-DE232-DE233-DE234-DE235-DE236-DE237-DE238-DE239-DE240-DE241-DE242-DE243-DE244-DE245&gt;DH152,DH152,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DE229-DE230-DE231-DE232-DE233-DE234-DE235-DE236-DE237-DE238-DE239-DE240-DE241-DE242-DE243-DE244-DE245)</f>
        <v>#VALUE!</v>
      </c>
      <c r="DF246" s="177">
        <f t="shared" si="52"/>
        <v>0</v>
      </c>
      <c r="DG246" s="179" t="e">
        <f t="shared" si="46"/>
        <v>#VALUE!</v>
      </c>
      <c r="DH246" s="179">
        <f t="shared" si="47"/>
        <v>1</v>
      </c>
      <c r="DI246" s="181" t="e">
        <f>IF(DH246=0,0,SUM(DG247:DG$254))</f>
        <v>#VALUE!</v>
      </c>
      <c r="DJ246" s="177">
        <f t="shared" si="53"/>
        <v>0</v>
      </c>
      <c r="DK246" s="179" t="e">
        <f>IF(DG246&gt;0,0,IF(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DK229-DK230-DK231-DK232-DK233-DK234-DK235-DK236-DK237-DK238-DK239-DK240-DK241-DK242-DK243-DK244-DK245&gt;DL152,DL152,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DK229-DK230-DK231-DK232-DK233-DK234-DK235-DK236-DK237-DK238-DK239-DK240-DK241-DK242-DK243-DK244-DK245))</f>
        <v>#VALUE!</v>
      </c>
      <c r="DL246" s="181" t="e">
        <f>IF(DK246=0,0,SUM(DK247:$DK$254))</f>
        <v>#VALUE!</v>
      </c>
      <c r="DM246" s="181" t="e">
        <f t="shared" si="59"/>
        <v>#VALUE!</v>
      </c>
      <c r="DO246" s="178">
        <f t="shared" si="67"/>
        <v>92</v>
      </c>
      <c r="DP246" s="180" t="e">
        <f>IF(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DP229-DP230-DP231-DP232-DP233-DP234-DP235-DP236-DP237-DP238-DP239-DP240-DP241-DP242-DP243-DP244-DP245&gt;DS152,DS152,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DP229-DP230-DP231-DP232-DP233-DP234-DP235-DP236-DP237-DP238-DP239-DP240-DP241-DP242-DP243-DP244-DP245)</f>
        <v>#VALUE!</v>
      </c>
      <c r="DQ246" s="177">
        <f t="shared" si="54"/>
        <v>0</v>
      </c>
      <c r="DR246" s="179" t="e">
        <f t="shared" si="61"/>
        <v>#VALUE!</v>
      </c>
      <c r="DS246" s="179">
        <f t="shared" si="38"/>
        <v>1</v>
      </c>
      <c r="DT246" s="181" t="e">
        <f>IF(DS246=0,0,SUM(DR247:DR$254))</f>
        <v>#VALUE!</v>
      </c>
      <c r="DU246" s="177">
        <f t="shared" si="55"/>
        <v>0</v>
      </c>
      <c r="DV246" s="179" t="e">
        <f>IF(DR246&gt;0,0,IF(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DV229-DV230-DV231-DV232-DV233-DV234-DV235-DV236-DV237-DV238-DV239-DV240-DV241-DV242-DV243-DV244-DV245&gt;DW152,DW152,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DV229-DV230-DV231-DV232-DV233-DV234-DV235-DV236-DV237-DV238-DV239-DV240-DV241-DV242-DV243-DV244-DV245))</f>
        <v>#VALUE!</v>
      </c>
      <c r="DW246" s="181" t="e">
        <f>IF(DV246=0,0,SUM(DV247:$DV$254))</f>
        <v>#VALUE!</v>
      </c>
      <c r="DX246" s="181" t="e">
        <f t="shared" si="60"/>
        <v>#VALUE!</v>
      </c>
    </row>
    <row r="247" spans="76:128" ht="16.5" customHeight="1" x14ac:dyDescent="0.15">
      <c r="BX247" s="32">
        <f t="shared" si="62"/>
        <v>93</v>
      </c>
      <c r="BY247" s="161" t="e">
        <f>IF(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BY229-BY230-BY231-BY232-BY233-BY234-BY235-BY236-BY237-BY238-BY239-BY240-BY241-BY242-BY243-BY244-BY245-BY246&gt;CB152,CB152,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BY229-BY230-BY231-BY232-BY233-BY234-BY235-BY236-BY237-BY238-BY239-BY240-BY241-BY242-BY243-BY244-BY245-BY246)</f>
        <v>#VALUE!</v>
      </c>
      <c r="BZ247" s="30">
        <f t="shared" si="48"/>
        <v>0</v>
      </c>
      <c r="CA247" s="160" t="e">
        <f t="shared" si="39"/>
        <v>#VALUE!</v>
      </c>
      <c r="CB247" s="160">
        <f t="shared" si="40"/>
        <v>1</v>
      </c>
      <c r="CC247" s="160" t="e">
        <f>IF(CB247=0,0,SUM(CA248:$CA$254))</f>
        <v>#VALUE!</v>
      </c>
      <c r="CE247" s="32">
        <f t="shared" si="63"/>
        <v>93</v>
      </c>
      <c r="CF247" s="161" t="e">
        <f>IF(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CF229-CF230-CF231-CF232-CF233-CF234-CF235-CF236-CF237-CF238-CF239-CF240-CF241-CF242-CF243-CF244-CF245-CF246&gt;CI152,CI152,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CF229-CF230-CF231-CF232-CF233-CF234-CF235-CF236-CF237-CF238-CF239-CF240-CF241-CF242-CF243-CF244-CF245-CF246)</f>
        <v>#VALUE!</v>
      </c>
      <c r="CG247" s="30">
        <f t="shared" si="49"/>
        <v>0</v>
      </c>
      <c r="CH247" s="160" t="e">
        <f t="shared" si="41"/>
        <v>#VALUE!</v>
      </c>
      <c r="CI247" s="160">
        <f t="shared" si="42"/>
        <v>1</v>
      </c>
      <c r="CJ247" s="160" t="e">
        <f>IF(CI247=0,0,SUM(CH248:$CH$254))</f>
        <v>#VALUE!</v>
      </c>
      <c r="CL247" s="32">
        <f t="shared" si="64"/>
        <v>93</v>
      </c>
      <c r="CM247" s="161" t="e">
        <f>IF(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CM229-CM230-CM231-CM232-CM233-CM234-CM235-CM236-CM237-CM238-CM239-CM240-CM241-CM242-CM243-CM244-CM245-CM246&gt;CP152,CP152,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CM229-CM230-CM231-CM232-CM233-CM234-CM235-CM236-CM237-CM238-CM239-CM240-CM241-CM242-CM243-CM244-CM245-CM246)</f>
        <v>#VALUE!</v>
      </c>
      <c r="CN247" s="30">
        <f t="shared" si="50"/>
        <v>0</v>
      </c>
      <c r="CO247" s="160" t="e">
        <f t="shared" si="43"/>
        <v>#VALUE!</v>
      </c>
      <c r="CP247" s="160">
        <f t="shared" si="56"/>
        <v>1</v>
      </c>
      <c r="CQ247" s="160" t="e">
        <f>IF(CP247=0,0,SUM(CO248:$CO$254))</f>
        <v>#VALUE!</v>
      </c>
      <c r="CS247" s="32">
        <f t="shared" si="65"/>
        <v>93</v>
      </c>
      <c r="CT247" s="180" t="e">
        <f>IF(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CT229-CT230-CT231-CT232-CT233-CT234-CT235-CT236-CT237-CT238-CT239-CT240-CT241-CT242-CT243-CT244-CT245-CT246&gt;CW152,CW152,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CT229-CT230-CT231-CT232-CT233-CT234-CT235-CT236-CT237-CT238-CT239-CT240-CT241-CT242-CT243-CT244-CT245-CT246)</f>
        <v>#VALUE!</v>
      </c>
      <c r="CU247" s="177">
        <f t="shared" si="51"/>
        <v>0</v>
      </c>
      <c r="CV247" s="179" t="e">
        <f t="shared" si="44"/>
        <v>#VALUE!</v>
      </c>
      <c r="CW247" s="179">
        <f t="shared" si="45"/>
        <v>1</v>
      </c>
      <c r="CX247" s="181" t="e">
        <f>IF(CW247=0,0,SUM(CV248:CV$254))</f>
        <v>#VALUE!</v>
      </c>
      <c r="CY247" s="177">
        <f t="shared" si="57"/>
        <v>0</v>
      </c>
      <c r="CZ247" s="179" t="e">
        <f>IF(CV247&gt;0,0,IF(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CZ229-CZ230-CZ231-CZ232-CZ233-CZ234-CZ235-CZ236-CZ237-CZ238-CZ239-CZ240-CZ241-CZ242-CZ243-CZ244-CZ245-CZ246&gt;DA152,DA152,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CZ229-CZ230-CZ231-CZ232-CZ233-CZ234-CZ235-CZ236-CZ237-CZ238-CZ239-CZ240-CZ241-CZ242-CZ243-CZ244-CZ245-CZ246))</f>
        <v>#VALUE!</v>
      </c>
      <c r="DA247" s="181" t="e">
        <f>IF(CZ247=0,0,SUM(CZ248:$CZ$254))</f>
        <v>#VALUE!</v>
      </c>
      <c r="DB247" s="181" t="e">
        <f t="shared" si="58"/>
        <v>#VALUE!</v>
      </c>
      <c r="DD247" s="178">
        <f t="shared" si="66"/>
        <v>93</v>
      </c>
      <c r="DE247" s="180" t="e">
        <f>IF(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DE229-DE230-DE231-DE232-DE233-DE234-DE235-DE236-DE237-DE238-DE239-DE240-DE241-DE242-DE243-DE244-DE245-DE246&gt;DH152,DH152,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DE229-DE230-DE231-DE232-DE233-DE234-DE235-DE236-DE237-DE238-DE239-DE240-DE241-DE242-DE243-DE244-DE245-DE246)</f>
        <v>#VALUE!</v>
      </c>
      <c r="DF247" s="177">
        <f t="shared" si="52"/>
        <v>0</v>
      </c>
      <c r="DG247" s="179" t="e">
        <f t="shared" si="46"/>
        <v>#VALUE!</v>
      </c>
      <c r="DH247" s="179">
        <f t="shared" si="47"/>
        <v>1</v>
      </c>
      <c r="DI247" s="181" t="e">
        <f>IF(DH247=0,0,SUM(DG248:DG$254))</f>
        <v>#VALUE!</v>
      </c>
      <c r="DJ247" s="177">
        <f t="shared" si="53"/>
        <v>0</v>
      </c>
      <c r="DK247" s="179" t="e">
        <f>IF(DG247&gt;0,0,IF(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DK229-DK230-DK231-DK232-DK233-DK234-DK235-DK236-DK237-DK238-DK239-DK240-DK241-DK242-DK243-DK244-DK245-DK246&gt;DL152,DL152,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DK229-DK230-DK231-DK232-DK233-DK234-DK235-DK236-DK237-DK238-DK239-DK240-DK241-DK242-DK243-DK244-DK245-DK246))</f>
        <v>#VALUE!</v>
      </c>
      <c r="DL247" s="181" t="e">
        <f>IF(DK247=0,0,SUM(DK248:$DK$254))</f>
        <v>#VALUE!</v>
      </c>
      <c r="DM247" s="181" t="e">
        <f t="shared" si="59"/>
        <v>#VALUE!</v>
      </c>
      <c r="DO247" s="178">
        <f t="shared" si="67"/>
        <v>93</v>
      </c>
      <c r="DP247" s="180" t="e">
        <f>IF(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DP229-DP230-DP231-DP232-DP233-DP234-DP235-DP236-DP237-DP238-DP239-DP240-DP241-DP242-DP243-DP244-DP245-DP246&gt;DS152,DS152,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DP229-DP230-DP231-DP232-DP233-DP234-DP235-DP236-DP237-DP238-DP239-DP240-DP241-DP242-DP243-DP244-DP245-DP246)</f>
        <v>#VALUE!</v>
      </c>
      <c r="DQ247" s="177">
        <f t="shared" si="54"/>
        <v>0</v>
      </c>
      <c r="DR247" s="179" t="e">
        <f t="shared" si="61"/>
        <v>#VALUE!</v>
      </c>
      <c r="DS247" s="179">
        <f t="shared" si="38"/>
        <v>1</v>
      </c>
      <c r="DT247" s="181" t="e">
        <f>IF(DS247=0,0,SUM(DR248:DR$254))</f>
        <v>#VALUE!</v>
      </c>
      <c r="DU247" s="177">
        <f t="shared" si="55"/>
        <v>0</v>
      </c>
      <c r="DV247" s="179" t="e">
        <f>IF(DR247&gt;0,0,IF(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DV229-DV230-DV231-DV232-DV233-DV234-DV235-DV236-DV237-DV238-DV239-DV240-DV241-DV242-DV243-DV244-DV245-DV246&gt;DW152,DW152,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DV229-DV230-DV231-DV232-DV233-DV234-DV235-DV236-DV237-DV238-DV239-DV240-DV241-DV242-DV243-DV244-DV245-DV246))</f>
        <v>#VALUE!</v>
      </c>
      <c r="DW247" s="181" t="e">
        <f>IF(DV247=0,0,SUM(DV248:$DV$254))</f>
        <v>#VALUE!</v>
      </c>
      <c r="DX247" s="181" t="e">
        <f t="shared" si="60"/>
        <v>#VALUE!</v>
      </c>
    </row>
    <row r="248" spans="76:128" ht="16.5" customHeight="1" x14ac:dyDescent="0.15">
      <c r="BX248" s="32">
        <f t="shared" si="62"/>
        <v>94</v>
      </c>
      <c r="BY248" s="161" t="e">
        <f>IF(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BY229-BY230-BY231-BY232-BY233-BY234-BY235-BY236-BY237-BY238-BY239-BY240-BY241-BY242-BY243-BY244-BY245-BY246-BY247&gt;CB152,CB152,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BY229-BY230-BY231-BY232-BY233-BY234-BY235-BY236-BY237-BY238-BY239-BY240-BY241-BY242-BY243-BY244-BY245-BY246-BY247)</f>
        <v>#VALUE!</v>
      </c>
      <c r="BZ248" s="30">
        <f t="shared" si="48"/>
        <v>0</v>
      </c>
      <c r="CA248" s="160" t="e">
        <f t="shared" si="39"/>
        <v>#VALUE!</v>
      </c>
      <c r="CB248" s="160">
        <f t="shared" si="40"/>
        <v>1</v>
      </c>
      <c r="CC248" s="160" t="e">
        <f>IF(CB248=0,0,SUM(CA249:$CA$254))</f>
        <v>#VALUE!</v>
      </c>
      <c r="CE248" s="32">
        <f t="shared" si="63"/>
        <v>94</v>
      </c>
      <c r="CF248" s="161" t="e">
        <f>IF(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CF229-CF230-CF231-CF232-CF233-CF234-CF235-CF236-CF237-CF238-CF239-CF240-CF241-CF242-CF243-CF244-CF245-CF246-CF247&gt;CI152,CI152,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CF229-CF230-CF231-CF232-CF233-CF234-CF235-CF236-CF237-CF238-CF239-CF240-CF241-CF242-CF243-CF244-CF245-CF246-CF247)</f>
        <v>#VALUE!</v>
      </c>
      <c r="CG248" s="30">
        <f t="shared" si="49"/>
        <v>0</v>
      </c>
      <c r="CH248" s="160" t="e">
        <f t="shared" si="41"/>
        <v>#VALUE!</v>
      </c>
      <c r="CI248" s="160">
        <f t="shared" si="42"/>
        <v>1</v>
      </c>
      <c r="CJ248" s="160" t="e">
        <f>IF(CI248=0,0,SUM(CH249:$CH$254))</f>
        <v>#VALUE!</v>
      </c>
      <c r="CL248" s="32">
        <f t="shared" si="64"/>
        <v>94</v>
      </c>
      <c r="CM248" s="161" t="e">
        <f>IF(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CM229-CM230-CM231-CM232-CM233-CM234-CM235-CM236-CM237-CM238-CM239-CM240-CM241-CM242-CM243-CM244-CM245-CM246-CM247&gt;CP152,CP152,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CM229-CM230-CM231-CM232-CM233-CM234-CM235-CM236-CM237-CM238-CM239-CM240-CM241-CM242-CM243-CM244-CM245-CM246-CM247)</f>
        <v>#VALUE!</v>
      </c>
      <c r="CN248" s="30">
        <f t="shared" si="50"/>
        <v>0</v>
      </c>
      <c r="CO248" s="160" t="e">
        <f t="shared" si="43"/>
        <v>#VALUE!</v>
      </c>
      <c r="CP248" s="160">
        <f t="shared" si="56"/>
        <v>1</v>
      </c>
      <c r="CQ248" s="160" t="e">
        <f>IF(CP248=0,0,SUM(CO249:$CO$254))</f>
        <v>#VALUE!</v>
      </c>
      <c r="CS248" s="32">
        <f t="shared" si="65"/>
        <v>94</v>
      </c>
      <c r="CT248" s="180" t="e">
        <f>IF(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CT229-CT230-CT231-CT232-CT233-CT234-CT235-CT236-CT237-CT238-CT239-CT240-CT241-CT242-CT243-CT244-CT245-CT246-CT247&gt;CW152,CW152,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CT229-CT230-CT231-CT232-CT233-CT234-CT235-CT236-CT237-CT238-CT239-CT240-CT241-CT242-CT243-CT244-CT245-CT246-CT247)</f>
        <v>#VALUE!</v>
      </c>
      <c r="CU248" s="177">
        <f t="shared" si="51"/>
        <v>0</v>
      </c>
      <c r="CV248" s="179" t="e">
        <f t="shared" si="44"/>
        <v>#VALUE!</v>
      </c>
      <c r="CW248" s="179">
        <f t="shared" si="45"/>
        <v>1</v>
      </c>
      <c r="CX248" s="181" t="e">
        <f>IF(CW248=0,0,SUM(CV249:CV$254))</f>
        <v>#VALUE!</v>
      </c>
      <c r="CY248" s="177">
        <f t="shared" si="57"/>
        <v>0</v>
      </c>
      <c r="CZ248" s="179" t="e">
        <f>IF(CV248&gt;0,0,IF(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CZ229-CZ230-CZ231-CZ232-CZ233-CZ234-CZ235-CZ236-CZ237-CZ238-CZ239-CZ240-CZ241-CZ242-CZ243-CZ244-CZ245-CZ246-CZ247&gt;DA152,DA152,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CZ229-CZ230-CZ231-CZ232-CZ233-CZ234-CZ235-CZ236-CZ237-CZ238-CZ239-CZ240-CZ241-CZ242-CZ243-CZ244-CZ245-CZ246-CZ247))</f>
        <v>#VALUE!</v>
      </c>
      <c r="DA248" s="181" t="e">
        <f>IF(CZ248=0,0,SUM(CZ249:$CZ$254))</f>
        <v>#VALUE!</v>
      </c>
      <c r="DB248" s="181" t="e">
        <f t="shared" si="58"/>
        <v>#VALUE!</v>
      </c>
      <c r="DD248" s="178">
        <f t="shared" si="66"/>
        <v>94</v>
      </c>
      <c r="DE248" s="180" t="e">
        <f>IF(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DE229-DE230-DE231-DE232-DE233-DE234-DE235-DE236-DE237-DE238-DE239-DE240-DE241-DE242-DE243-DE244-DE245-DE246-DE247&gt;DH152,DH152,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DE229-DE230-DE231-DE232-DE233-DE234-DE235-DE236-DE237-DE238-DE239-DE240-DE241-DE242-DE243-DE244-DE245-DE246-DE247)</f>
        <v>#VALUE!</v>
      </c>
      <c r="DF248" s="177">
        <f t="shared" si="52"/>
        <v>0</v>
      </c>
      <c r="DG248" s="179" t="e">
        <f t="shared" si="46"/>
        <v>#VALUE!</v>
      </c>
      <c r="DH248" s="179">
        <f t="shared" si="47"/>
        <v>1</v>
      </c>
      <c r="DI248" s="181" t="e">
        <f>IF(DH248=0,0,SUM(DG249:DG$254))</f>
        <v>#VALUE!</v>
      </c>
      <c r="DJ248" s="177">
        <f t="shared" si="53"/>
        <v>0</v>
      </c>
      <c r="DK248" s="179" t="e">
        <f>IF(DG248&gt;0,0,IF(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DK229-DK230-DK231-DK232-DK233-DK234-DK235-DK236-DK237-DK238-DK239-DK240-DK241-DK242-DK243-DK244-DK245-DK246-DK247&gt;DL152,DL152,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DK229-DK230-DK231-DK232-DK233-DK234-DK235-DK236-DK237-DK238-DK239-DK240-DK241-DK242-DK243-DK244-DK245-DK246-DK247))</f>
        <v>#VALUE!</v>
      </c>
      <c r="DL248" s="181" t="e">
        <f>IF(DK248=0,0,SUM(DK249:$DK$254))</f>
        <v>#VALUE!</v>
      </c>
      <c r="DM248" s="181" t="e">
        <f t="shared" si="59"/>
        <v>#VALUE!</v>
      </c>
      <c r="DO248" s="178">
        <f t="shared" si="67"/>
        <v>94</v>
      </c>
      <c r="DP248" s="180" t="e">
        <f>IF(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DP229-DP230-DP231-DP232-DP233-DP234-DP235-DP236-DP237-DP238-DP239-DP240-DP241-DP242-DP243-DP244-DP245-DP246-DP247&gt;DS152,DS152,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DP229-DP230-DP231-DP232-DP233-DP234-DP235-DP236-DP237-DP238-DP239-DP240-DP241-DP242-DP243-DP244-DP245-DP246-DP247)</f>
        <v>#VALUE!</v>
      </c>
      <c r="DQ248" s="177">
        <f t="shared" si="54"/>
        <v>0</v>
      </c>
      <c r="DR248" s="179" t="e">
        <f t="shared" si="61"/>
        <v>#VALUE!</v>
      </c>
      <c r="DS248" s="179">
        <f t="shared" si="38"/>
        <v>1</v>
      </c>
      <c r="DT248" s="181" t="e">
        <f>IF(DS248=0,0,SUM(DR249:DR$254))</f>
        <v>#VALUE!</v>
      </c>
      <c r="DU248" s="177">
        <f t="shared" si="55"/>
        <v>0</v>
      </c>
      <c r="DV248" s="179" t="e">
        <f>IF(DR248&gt;0,0,IF(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DV229-DV230-DV231-DV232-DV233-DV234-DV235-DV236-DV237-DV238-DV239-DV240-DV241-DV242-DV243-DV244-DV245-DV246-DV247&gt;DW152,DW152,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DV229-DV230-DV231-DV232-DV233-DV234-DV235-DV236-DV237-DV238-DV239-DV240-DV241-DV242-DV243-DV244-DV245-DV246-DV247))</f>
        <v>#VALUE!</v>
      </c>
      <c r="DW248" s="181" t="e">
        <f>IF(DV248=0,0,SUM(DV249:$DV$254))</f>
        <v>#VALUE!</v>
      </c>
      <c r="DX248" s="181" t="e">
        <f t="shared" si="60"/>
        <v>#VALUE!</v>
      </c>
    </row>
    <row r="249" spans="76:128" ht="16.5" customHeight="1" x14ac:dyDescent="0.15">
      <c r="BX249" s="32">
        <f t="shared" si="62"/>
        <v>95</v>
      </c>
      <c r="BY249" s="161" t="e">
        <f>IF(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BY229-BY230-BY231-BY232-BY233-BY234-BY235-BY236-BY237-BY238-BY239-BY240-BY241-BY242-BY243-BY244-BY245-BY246-BY247-BY248&gt;CB152,CB152,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BY229-BY230-BY231-BY232-BY233-BY234-BY235-BY236-BY237-BY238-BY239-BY240-BY241-BY242-BY243-BY244-BY245-BY246-BY247-BY248)</f>
        <v>#VALUE!</v>
      </c>
      <c r="BZ249" s="30">
        <f t="shared" si="48"/>
        <v>0</v>
      </c>
      <c r="CA249" s="160" t="e">
        <f t="shared" si="39"/>
        <v>#VALUE!</v>
      </c>
      <c r="CB249" s="160">
        <f t="shared" si="40"/>
        <v>1</v>
      </c>
      <c r="CC249" s="160" t="e">
        <f>IF(CB249=0,0,SUM(CA250:$CA$254))</f>
        <v>#VALUE!</v>
      </c>
      <c r="CE249" s="32">
        <f t="shared" si="63"/>
        <v>95</v>
      </c>
      <c r="CF249" s="161" t="e">
        <f>IF(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CF229-CF230-CF231-CF232-CF233-CF234-CF235-CF236-CF237-CF238-CF239-CF240-CF241-CF242-CF243-CF244-CF245-CF246-CF247-CF248&gt;CI152,CI152,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CF229-CF230-CF231-CF232-CF233-CF234-CF235-CF236-CF237-CF238-CF239-CF240-CF241-CF242-CF243-CF244-CF245-CF246-CF247-CF248)</f>
        <v>#VALUE!</v>
      </c>
      <c r="CG249" s="30">
        <f t="shared" si="49"/>
        <v>0</v>
      </c>
      <c r="CH249" s="160" t="e">
        <f t="shared" si="41"/>
        <v>#VALUE!</v>
      </c>
      <c r="CI249" s="160">
        <f t="shared" si="42"/>
        <v>1</v>
      </c>
      <c r="CJ249" s="160" t="e">
        <f>IF(CI249=0,0,SUM(CH250:$CH$254))</f>
        <v>#VALUE!</v>
      </c>
      <c r="CL249" s="32">
        <f t="shared" si="64"/>
        <v>95</v>
      </c>
      <c r="CM249" s="161" t="e">
        <f>IF(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CM229-CM230-CM231-CM232-CM233-CM234-CM235-CM236-CM237-CM238-CM239-CM240-CM241-CM242-CM243-CM244-CM245-CM246-CM247-CM248&gt;CP152,CP152,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CM229-CM230-CM231-CM232-CM233-CM234-CM235-CM236-CM237-CM238-CM239-CM240-CM241-CM242-CM243-CM244-CM245-CM246-CM247-CM248)</f>
        <v>#VALUE!</v>
      </c>
      <c r="CN249" s="30">
        <f t="shared" si="50"/>
        <v>0</v>
      </c>
      <c r="CO249" s="160" t="e">
        <f t="shared" si="43"/>
        <v>#VALUE!</v>
      </c>
      <c r="CP249" s="160">
        <f t="shared" si="56"/>
        <v>1</v>
      </c>
      <c r="CQ249" s="160" t="e">
        <f>IF(CP249=0,0,SUM(CO250:$CO$254))</f>
        <v>#VALUE!</v>
      </c>
      <c r="CS249" s="32">
        <f t="shared" si="65"/>
        <v>95</v>
      </c>
      <c r="CT249" s="180" t="e">
        <f>IF(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CT229-CT230-CT231-CT232-CT233-CT234-CT235-CT236-CT237-CT238-CT239-CT240-CT241-CT242-CT243-CT244-CT245-CT246-CT247-CT248&gt;CW152,CW152,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CT229-CT230-CT231-CT232-CT233-CT234-CT235-CT236-CT237-CT238-CT239-CT240-CT241-CT242-CT243-CT244-CT245-CT246-CT247-CT248)</f>
        <v>#VALUE!</v>
      </c>
      <c r="CU249" s="177">
        <f t="shared" si="51"/>
        <v>0</v>
      </c>
      <c r="CV249" s="179" t="e">
        <f t="shared" si="44"/>
        <v>#VALUE!</v>
      </c>
      <c r="CW249" s="179">
        <f t="shared" si="45"/>
        <v>1</v>
      </c>
      <c r="CX249" s="181" t="e">
        <f>IF(CW249=0,0,SUM(CV250:CV$254))</f>
        <v>#VALUE!</v>
      </c>
      <c r="CY249" s="177">
        <f t="shared" si="57"/>
        <v>0</v>
      </c>
      <c r="CZ249" s="179" t="e">
        <f>IF(CV249&gt;0,0,IF(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CZ229-CZ230-CZ231-CZ232-CZ233-CZ234-CZ235-CZ236-CZ237-CZ238-CZ239-CZ240-CZ241-CZ242-CZ243-CZ244-CZ245-CZ246-CZ247-CZ248&gt;DA152,DA152,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CZ229-CZ230-CZ231-CZ232-CZ233-CZ234-CZ235-CZ236-CZ237-CZ238-CZ239-CZ240-CZ241-CZ242-CZ243-CZ244-CZ245-CZ246-CZ247-CZ248))</f>
        <v>#VALUE!</v>
      </c>
      <c r="DA249" s="181" t="e">
        <f>IF(CZ249=0,0,SUM(CZ250:$CZ$254))</f>
        <v>#VALUE!</v>
      </c>
      <c r="DB249" s="181" t="e">
        <f t="shared" si="58"/>
        <v>#VALUE!</v>
      </c>
      <c r="DD249" s="178">
        <f t="shared" si="66"/>
        <v>95</v>
      </c>
      <c r="DE249" s="180" t="e">
        <f>IF(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DE229-DE230-DE231-DE232-DE233-DE234-DE235-DE236-DE237-DE238-DE239-DE240-DE241-DE242-DE243-DE244-DE245-DE246-DE247-DE248&gt;DH152,DH152,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DE229-DE230-DE231-DE232-DE233-DE234-DE235-DE236-DE237-DE238-DE239-DE240-DE241-DE242-DE243-DE244-DE245-DE246-DE247-DE248)</f>
        <v>#VALUE!</v>
      </c>
      <c r="DF249" s="177">
        <f t="shared" si="52"/>
        <v>0</v>
      </c>
      <c r="DG249" s="179" t="e">
        <f t="shared" si="46"/>
        <v>#VALUE!</v>
      </c>
      <c r="DH249" s="179">
        <f t="shared" si="47"/>
        <v>1</v>
      </c>
      <c r="DI249" s="181" t="e">
        <f>IF(DH249=0,0,SUM(DG250:DG$254))</f>
        <v>#VALUE!</v>
      </c>
      <c r="DJ249" s="177">
        <f t="shared" si="53"/>
        <v>0</v>
      </c>
      <c r="DK249" s="179" t="e">
        <f>IF(DG249&gt;0,0,IF(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DK229-DK230-DK231-DK232-DK233-DK234-DK235-DK236-DK237-DK238-DK239-DK240-DK241-DK242-DK243-DK244-DK245-DK246-DK247-DK248&gt;DL152,DL152,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DK229-DK230-DK231-DK232-DK233-DK234-DK235-DK236-DK237-DK238-DK239-DK240-DK241-DK242-DK243-DK244-DK245-DK246-DK247-DK248))</f>
        <v>#VALUE!</v>
      </c>
      <c r="DL249" s="181" t="e">
        <f>IF(DK249=0,0,SUM(DK250:$DK$254))</f>
        <v>#VALUE!</v>
      </c>
      <c r="DM249" s="181" t="e">
        <f t="shared" si="59"/>
        <v>#VALUE!</v>
      </c>
      <c r="DO249" s="178">
        <f t="shared" si="67"/>
        <v>95</v>
      </c>
      <c r="DP249" s="180" t="e">
        <f>IF(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DP229-DP230-DP231-DP232-DP233-DP234-DP235-DP236-DP237-DP238-DP239-DP240-DP241-DP242-DP243-DP244-DP245-DP246-DP247-DP248&gt;DS152,DS152,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DP229-DP230-DP231-DP232-DP233-DP234-DP235-DP236-DP237-DP238-DP239-DP240-DP241-DP242-DP243-DP244-DP245-DP246-DP247-DP248)</f>
        <v>#VALUE!</v>
      </c>
      <c r="DQ249" s="177">
        <f t="shared" si="54"/>
        <v>0</v>
      </c>
      <c r="DR249" s="179" t="e">
        <f t="shared" si="61"/>
        <v>#VALUE!</v>
      </c>
      <c r="DS249" s="179">
        <f t="shared" si="38"/>
        <v>1</v>
      </c>
      <c r="DT249" s="181" t="e">
        <f>IF(DS249=0,0,SUM(DR250:DR$254))</f>
        <v>#VALUE!</v>
      </c>
      <c r="DU249" s="177">
        <f t="shared" si="55"/>
        <v>0</v>
      </c>
      <c r="DV249" s="179" t="e">
        <f>IF(DR249&gt;0,0,IF(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DV229-DV230-DV231-DV232-DV233-DV234-DV235-DV236-DV237-DV238-DV239-DV240-DV241-DV242-DV243-DV244-DV245-DV246-DV247-DV248&gt;DW152,DW152,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DV229-DV230-DV231-DV232-DV233-DV234-DV235-DV236-DV237-DV238-DV239-DV240-DV241-DV242-DV243-DV244-DV245-DV246-DV247-DV248))</f>
        <v>#VALUE!</v>
      </c>
      <c r="DW249" s="181" t="e">
        <f>IF(DV249=0,0,SUM(DV250:$DV$254))</f>
        <v>#VALUE!</v>
      </c>
      <c r="DX249" s="181" t="e">
        <f t="shared" si="60"/>
        <v>#VALUE!</v>
      </c>
    </row>
    <row r="250" spans="76:128" ht="16.5" customHeight="1" x14ac:dyDescent="0.15">
      <c r="BX250" s="32">
        <f t="shared" si="62"/>
        <v>96</v>
      </c>
      <c r="BY250" s="161" t="e">
        <f>IF(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BY229-BY230-BY231-BY232-BY233-BY234-BY235-BY236-BY237-BY238-BY239-BY240-BY241-BY242-BY243-BY244-BY245-BY246-BY247-BY248-BY249&gt;CB152,CB152,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BY229-BY230-BY231-BY232-BY233-BY234-BY235-BY236-BY237-BY238-BY239-BY240-BY241-BY242-BY243-BY244-BY245-BY246-BY247-BY248-BY249)</f>
        <v>#VALUE!</v>
      </c>
      <c r="BZ250" s="30">
        <f t="shared" si="48"/>
        <v>0</v>
      </c>
      <c r="CA250" s="160" t="e">
        <f t="shared" si="39"/>
        <v>#VALUE!</v>
      </c>
      <c r="CB250" s="160">
        <f t="shared" si="40"/>
        <v>1</v>
      </c>
      <c r="CC250" s="160" t="e">
        <f>IF(CB250=0,0,SUM(CA251:$CA$254))</f>
        <v>#VALUE!</v>
      </c>
      <c r="CE250" s="32">
        <f t="shared" si="63"/>
        <v>96</v>
      </c>
      <c r="CF250" s="161" t="e">
        <f>IF(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CF229-CF230-CF231-CF232-CF233-CF234-CF235-CF236-CF237-CF238-CF239-CF240-CF241-CF242-CF243-CF244-CF245-CF246-CF247-CF248-CF249&gt;CI152,CI152,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CF229-CF230-CF231-CF232-CF233-CF234-CF235-CF236-CF237-CF238-CF239-CF240-CF241-CF242-CF243-CF244-CF245-CF246-CF247-CF248-CF249)</f>
        <v>#VALUE!</v>
      </c>
      <c r="CG250" s="30">
        <f t="shared" si="49"/>
        <v>0</v>
      </c>
      <c r="CH250" s="160" t="e">
        <f t="shared" si="41"/>
        <v>#VALUE!</v>
      </c>
      <c r="CI250" s="160">
        <f t="shared" si="42"/>
        <v>1</v>
      </c>
      <c r="CJ250" s="160" t="e">
        <f>IF(CI250=0,0,SUM(CH251:$CH$254))</f>
        <v>#VALUE!</v>
      </c>
      <c r="CL250" s="32">
        <f t="shared" si="64"/>
        <v>96</v>
      </c>
      <c r="CM250" s="161" t="e">
        <f>IF(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CM229-CM230-CM231-CM232-CM233-CM234-CM235-CM236-CM237-CM238-CM239-CM240-CM241-CM242-CM243-CM244-CM245-CM246-CM247-CM248-CM249&gt;CP152,CP152,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CM229-CM230-CM231-CM232-CM233-CM234-CM235-CM236-CM237-CM238-CM239-CM240-CM241-CM242-CM243-CM244-CM245-CM246-CM247-CM248-CM249)</f>
        <v>#VALUE!</v>
      </c>
      <c r="CN250" s="30">
        <f t="shared" si="50"/>
        <v>0</v>
      </c>
      <c r="CO250" s="160" t="e">
        <f t="shared" si="43"/>
        <v>#VALUE!</v>
      </c>
      <c r="CP250" s="160">
        <f t="shared" si="56"/>
        <v>1</v>
      </c>
      <c r="CQ250" s="160" t="e">
        <f>IF(CP250=0,0,SUM(CO251:$CO$254))</f>
        <v>#VALUE!</v>
      </c>
      <c r="CS250" s="32">
        <f t="shared" si="65"/>
        <v>96</v>
      </c>
      <c r="CT250" s="180" t="e">
        <f>IF(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CT229-CT230-CT231-CT232-CT233-CT234-CT235-CT236-CT237-CT238-CT239-CT240-CT241-CT242-CT243-CT244-CT245-CT246-CT247-CT248-CT249&gt;CW152,CW152,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CT229-CT230-CT231-CT232-CT233-CT234-CT235-CT236-CT237-CT238-CT239-CT240-CT241-CT242-CT243-CT244-CT245-CT246-CT247-CT248-CT249)</f>
        <v>#VALUE!</v>
      </c>
      <c r="CU250" s="177">
        <f t="shared" si="51"/>
        <v>0</v>
      </c>
      <c r="CV250" s="179" t="e">
        <f t="shared" si="44"/>
        <v>#VALUE!</v>
      </c>
      <c r="CW250" s="179">
        <f t="shared" si="45"/>
        <v>1</v>
      </c>
      <c r="CX250" s="181" t="e">
        <f>IF(CW250=0,0,SUM(CV251:CV$254))</f>
        <v>#VALUE!</v>
      </c>
      <c r="CY250" s="177">
        <f t="shared" si="57"/>
        <v>0</v>
      </c>
      <c r="CZ250" s="179" t="e">
        <f>IF(CV250&gt;0,0,IF(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CZ229-CZ230-CZ231-CZ232-CZ233-CZ234-CZ235-CZ236-CZ237-CZ238-CZ239-CZ240-CZ241-CZ242-CZ243-CZ244-CZ245-CZ246-CZ247-CZ248-CZ249&gt;DA152,DA152,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CZ229-CZ230-CZ231-CZ232-CZ233-CZ234-CZ235-CZ236-CZ237-CZ238-CZ239-CZ240-CZ241-CZ242-CZ243-CZ244-CZ245-CZ246-CZ247-CZ248-CZ249))</f>
        <v>#VALUE!</v>
      </c>
      <c r="DA250" s="181" t="e">
        <f>IF(CZ250=0,0,SUM(CZ251:$CZ$254))</f>
        <v>#VALUE!</v>
      </c>
      <c r="DB250" s="181" t="e">
        <f t="shared" si="58"/>
        <v>#VALUE!</v>
      </c>
      <c r="DD250" s="178">
        <f t="shared" si="66"/>
        <v>96</v>
      </c>
      <c r="DE250" s="180" t="e">
        <f>IF(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DE229-DE230-DE231-DE232-DE233-DE234-DE235-DE236-DE237-DE238-DE239-DE240-DE241-DE242-DE243-DE244-DE245-DE246-DE247-DE248-DE249&gt;DH152,DH152,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DE229-DE230-DE231-DE232-DE233-DE234-DE235-DE236-DE237-DE238-DE239-DE240-DE241-DE242-DE243-DE244-DE245-DE246-DE247-DE248-DE249)</f>
        <v>#VALUE!</v>
      </c>
      <c r="DF250" s="177">
        <f t="shared" si="52"/>
        <v>0</v>
      </c>
      <c r="DG250" s="179" t="e">
        <f t="shared" si="46"/>
        <v>#VALUE!</v>
      </c>
      <c r="DH250" s="179">
        <f t="shared" si="47"/>
        <v>1</v>
      </c>
      <c r="DI250" s="181" t="e">
        <f>IF(DH250=0,0,SUM(DG251:DG$254))</f>
        <v>#VALUE!</v>
      </c>
      <c r="DJ250" s="177">
        <f t="shared" si="53"/>
        <v>0</v>
      </c>
      <c r="DK250" s="179" t="e">
        <f>IF(DG250&gt;0,0,IF(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DK229-DK230-DK231-DK232-DK233-DK234-DK235-DK236-DK237-DK238-DK239-DK240-DK241-DK242-DK243-DK244-DK245-DK246-DK247-DK248-DK249&gt;DL152,DL152,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DK229-DK230-DK231-DK232-DK233-DK234-DK235-DK236-DK237-DK238-DK239-DK240-DK241-DK242-DK243-DK244-DK245-DK246-DK247-DK248-DK249))</f>
        <v>#VALUE!</v>
      </c>
      <c r="DL250" s="181" t="e">
        <f>IF(DK250=0,0,SUM(DK251:$DK$254))</f>
        <v>#VALUE!</v>
      </c>
      <c r="DM250" s="181" t="e">
        <f t="shared" si="59"/>
        <v>#VALUE!</v>
      </c>
      <c r="DO250" s="178">
        <f t="shared" si="67"/>
        <v>96</v>
      </c>
      <c r="DP250" s="180" t="e">
        <f>IF(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DP229-DP230-DP231-DP232-DP233-DP234-DP235-DP236-DP237-DP238-DP239-DP240-DP241-DP242-DP243-DP244-DP245-DP246-DP247-DP248-DP249&gt;DS152,DS152,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DP229-DP230-DP231-DP232-DP233-DP234-DP235-DP236-DP237-DP238-DP239-DP240-DP241-DP242-DP243-DP244-DP245-DP246-DP247-DP248-DP249)</f>
        <v>#VALUE!</v>
      </c>
      <c r="DQ250" s="177">
        <f t="shared" si="54"/>
        <v>0</v>
      </c>
      <c r="DR250" s="179" t="e">
        <f t="shared" si="61"/>
        <v>#VALUE!</v>
      </c>
      <c r="DS250" s="179">
        <f t="shared" si="38"/>
        <v>1</v>
      </c>
      <c r="DT250" s="181" t="e">
        <f>IF(DS250=0,0,SUM(DR251:DR$254))</f>
        <v>#VALUE!</v>
      </c>
      <c r="DU250" s="177">
        <f t="shared" si="55"/>
        <v>0</v>
      </c>
      <c r="DV250" s="179" t="e">
        <f>IF(DR250&gt;0,0,IF(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DV229-DV230-DV231-DV232-DV233-DV234-DV235-DV236-DV237-DV238-DV239-DV240-DV241-DV242-DV243-DV244-DV245-DV246-DV247-DV248-DV249&gt;DW152,DW152,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DV229-DV230-DV231-DV232-DV233-DV234-DV235-DV236-DV237-DV238-DV239-DV240-DV241-DV242-DV243-DV244-DV245-DV246-DV247-DV248-DV249))</f>
        <v>#VALUE!</v>
      </c>
      <c r="DW250" s="181" t="e">
        <f>IF(DV250=0,0,SUM(DV251:$DV$254))</f>
        <v>#VALUE!</v>
      </c>
      <c r="DX250" s="181" t="e">
        <f t="shared" si="60"/>
        <v>#VALUE!</v>
      </c>
    </row>
    <row r="251" spans="76:128" ht="16.5" customHeight="1" x14ac:dyDescent="0.15">
      <c r="BX251" s="32">
        <f t="shared" si="62"/>
        <v>97</v>
      </c>
      <c r="BY251" s="161" t="e">
        <f>IF(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BY229-BY230-BY231-BY232-BY233-BY234-BY235-BY236-BY237-BY238-BY239-BY240-BY241-BY242-BY243-BY244-BY245-BY246-BY247-BY248-BY249-BY250&gt;CB152,CB152,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BY229-BY230-BY231-BY232-BY233-BY234-BY235-BY236-BY237-BY238-BY239-BY240-BY241-BY242-BY243-BY244-BY245-BY246-BY247-BY248-BY249-BY250)</f>
        <v>#VALUE!</v>
      </c>
      <c r="BZ251" s="30">
        <f t="shared" si="48"/>
        <v>0</v>
      </c>
      <c r="CA251" s="160" t="e">
        <f t="shared" si="39"/>
        <v>#VALUE!</v>
      </c>
      <c r="CB251" s="160">
        <f t="shared" si="40"/>
        <v>1</v>
      </c>
      <c r="CC251" s="160" t="e">
        <f>IF(CB251=0,0,SUM(CA252:$CA$254))</f>
        <v>#VALUE!</v>
      </c>
      <c r="CE251" s="32">
        <f t="shared" si="63"/>
        <v>97</v>
      </c>
      <c r="CF251" s="161" t="e">
        <f>IF(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CF229-CF230-CF231-CF232-CF233-CF234-CF235-CF236-CF237-CF238-CF239-CF240-CF241-CF242-CF243-CF244-CF245-CF246-CF247-CF248-CF249-CF250&gt;CI152,CI152,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CF229-CF230-CF231-CF232-CF233-CF234-CF235-CF236-CF237-CF238-CF239-CF240-CF241-CF242-CF243-CF244-CF245-CF246-CF247-CF248-CF249-CF250)</f>
        <v>#VALUE!</v>
      </c>
      <c r="CG251" s="30">
        <f t="shared" si="49"/>
        <v>0</v>
      </c>
      <c r="CH251" s="160" t="e">
        <f t="shared" si="41"/>
        <v>#VALUE!</v>
      </c>
      <c r="CI251" s="160">
        <f t="shared" si="42"/>
        <v>1</v>
      </c>
      <c r="CJ251" s="160" t="e">
        <f>IF(CI251=0,0,SUM(CH252:$CH$254))</f>
        <v>#VALUE!</v>
      </c>
      <c r="CL251" s="32">
        <f t="shared" si="64"/>
        <v>97</v>
      </c>
      <c r="CM251" s="161" t="e">
        <f>IF(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CM229-CM230-CM231-CM232-CM233-CM234-CM235-CM236-CM237-CM238-CM239-CM240-CM241-CM242-CM243-CM244-CM245-CM246-CM247-CM248-CM249-CM250&gt;CP152,CP152,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CM229-CM230-CM231-CM232-CM233-CM234-CM235-CM236-CM237-CM238-CM239-CM240-CM241-CM242-CM243-CM244-CM245-CM246-CM247-CM248-CM249-CM250)</f>
        <v>#VALUE!</v>
      </c>
      <c r="CN251" s="30">
        <f t="shared" si="50"/>
        <v>0</v>
      </c>
      <c r="CO251" s="160" t="e">
        <f t="shared" si="43"/>
        <v>#VALUE!</v>
      </c>
      <c r="CP251" s="160">
        <f t="shared" si="56"/>
        <v>1</v>
      </c>
      <c r="CQ251" s="160" t="e">
        <f>IF(CP251=0,0,SUM(CO252:$CO$254))</f>
        <v>#VALUE!</v>
      </c>
      <c r="CS251" s="32">
        <f t="shared" si="65"/>
        <v>97</v>
      </c>
      <c r="CT251" s="180" t="e">
        <f>IF(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CT229-CT230-CT231-CT232-CT233-CT234-CT235-CT236-CT237-CT238-CT239-CT240-CT241-CT242-CT243-CT244-CT245-CT246-CT247-CT248-CT249-CT250&gt;CW152,CW152,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CT229-CT230-CT231-CT232-CT233-CT234-CT235-CT236-CT237-CT238-CT239-CT240-CT241-CT242-CT243-CT244-CT245-CT246-CT247-CT248-CT249-CT250)</f>
        <v>#VALUE!</v>
      </c>
      <c r="CU251" s="177">
        <f t="shared" si="51"/>
        <v>0</v>
      </c>
      <c r="CV251" s="179" t="e">
        <f t="shared" si="44"/>
        <v>#VALUE!</v>
      </c>
      <c r="CW251" s="179">
        <f t="shared" si="45"/>
        <v>1</v>
      </c>
      <c r="CX251" s="181" t="e">
        <f>IF(CW251=0,0,SUM(CV252:CV$254))</f>
        <v>#VALUE!</v>
      </c>
      <c r="CY251" s="177">
        <f t="shared" si="57"/>
        <v>0</v>
      </c>
      <c r="CZ251" s="179" t="e">
        <f>IF(CV251&gt;0,0,IF(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CZ229-CZ230-CZ231-CZ232-CZ233-CZ234-CZ235-CZ236-CZ237-CZ238-CZ239-CZ240-CZ241-CZ242-CZ243-CZ244-CZ245-CZ246-CZ247-CZ248-CZ249-CZ250&gt;DA152,DA152,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CZ229-CZ230-CZ231-CZ232-CZ233-CZ234-CZ235-CZ236-CZ237-CZ238-CZ239-CZ240-CZ241-CZ242-CZ243-CZ244-CZ245-CZ246-CZ247-CZ248-CZ249-CZ250))</f>
        <v>#VALUE!</v>
      </c>
      <c r="DA251" s="181" t="e">
        <f>IF(CZ251=0,0,SUM(CZ252:$CZ$254))</f>
        <v>#VALUE!</v>
      </c>
      <c r="DB251" s="181" t="e">
        <f t="shared" si="58"/>
        <v>#VALUE!</v>
      </c>
      <c r="DD251" s="178">
        <f t="shared" si="66"/>
        <v>97</v>
      </c>
      <c r="DE251" s="180" t="e">
        <f>IF(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DE229-DE230-DE231-DE232-DE233-DE234-DE235-DE236-DE237-DE238-DE239-DE240-DE241-DE242-DE243-DE244-DE245-DE246-DE247-DE248-DE249-DE250&gt;DH152,DH152,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DE229-DE230-DE231-DE232-DE233-DE234-DE235-DE236-DE237-DE238-DE239-DE240-DE241-DE242-DE243-DE244-DE245-DE246-DE247-DE248-DE249-DE250)</f>
        <v>#VALUE!</v>
      </c>
      <c r="DF251" s="177">
        <f t="shared" si="52"/>
        <v>0</v>
      </c>
      <c r="DG251" s="179" t="e">
        <f t="shared" si="46"/>
        <v>#VALUE!</v>
      </c>
      <c r="DH251" s="179">
        <f t="shared" si="47"/>
        <v>1</v>
      </c>
      <c r="DI251" s="181" t="e">
        <f>IF(DH251=0,0,SUM(DG252:DG$254))</f>
        <v>#VALUE!</v>
      </c>
      <c r="DJ251" s="177">
        <f t="shared" si="53"/>
        <v>0</v>
      </c>
      <c r="DK251" s="179" t="e">
        <f>IF(DG251&gt;0,0,IF(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DK229-DK230-DK231-DK232-DK233-DK234-DK235-DK236-DK237-DK238-DK239-DK240-DK241-DK242-DK243-DK244-DK245-DK246-DK247-DK248-DK249-DK250&gt;DL152,DL152,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DK229-DK230-DK231-DK232-DK233-DK234-DK235-DK236-DK237-DK238-DK239-DK240-DK241-DK242-DK243-DK244-DK245-DK246-DK247-DK248-DK249-DK250))</f>
        <v>#VALUE!</v>
      </c>
      <c r="DL251" s="181" t="e">
        <f>IF(DK251=0,0,SUM(DK252:$DK$254))</f>
        <v>#VALUE!</v>
      </c>
      <c r="DM251" s="181" t="e">
        <f t="shared" si="59"/>
        <v>#VALUE!</v>
      </c>
      <c r="DO251" s="178">
        <f t="shared" si="67"/>
        <v>97</v>
      </c>
      <c r="DP251" s="180" t="e">
        <f>IF(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DP229-DP230-DP231-DP232-DP233-DP234-DP235-DP236-DP237-DP238-DP239-DP240-DP241-DP242-DP243-DP244-DP245-DP246-DP247-DP248-DP249-DP250&gt;DS152,DS152,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DP229-DP230-DP231-DP232-DP233-DP234-DP235-DP236-DP237-DP238-DP239-DP240-DP241-DP242-DP243-DP244-DP245-DP246-DP247-DP248-DP249-DP250)</f>
        <v>#VALUE!</v>
      </c>
      <c r="DQ251" s="177">
        <f t="shared" si="54"/>
        <v>0</v>
      </c>
      <c r="DR251" s="179" t="e">
        <f t="shared" si="61"/>
        <v>#VALUE!</v>
      </c>
      <c r="DS251" s="179">
        <f t="shared" si="38"/>
        <v>1</v>
      </c>
      <c r="DT251" s="181" t="e">
        <f>IF(DS251=0,0,SUM(DR252:DR$254))</f>
        <v>#VALUE!</v>
      </c>
      <c r="DU251" s="177">
        <f t="shared" si="55"/>
        <v>0</v>
      </c>
      <c r="DV251" s="179" t="e">
        <f>IF(DR251&gt;0,0,IF(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DV229-DV230-DV231-DV232-DV233-DV234-DV235-DV236-DV237-DV238-DV239-DV240-DV241-DV242-DV243-DV244-DV245-DV246-DV247-DV248-DV249-DV250&gt;DW152,DW152,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DV229-DV230-DV231-DV232-DV233-DV234-DV235-DV236-DV237-DV238-DV239-DV240-DV241-DV242-DV243-DV244-DV245-DV246-DV247-DV248-DV249-DV250))</f>
        <v>#VALUE!</v>
      </c>
      <c r="DW251" s="181" t="e">
        <f>IF(DV251=0,0,SUM(DV252:$DV$254))</f>
        <v>#VALUE!</v>
      </c>
      <c r="DX251" s="181" t="e">
        <f t="shared" si="60"/>
        <v>#VALUE!</v>
      </c>
    </row>
    <row r="252" spans="76:128" ht="16.5" customHeight="1" x14ac:dyDescent="0.15">
      <c r="BX252" s="32">
        <f t="shared" si="62"/>
        <v>98</v>
      </c>
      <c r="BY252" s="161" t="e">
        <f>IF(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BY229-BY230-BY231-BY232-BY233-BY234-BY235-BY236-BY237-BY238-BY239-BY240-BY241-BY242-BY243-BY244-BY245-BY246-BY247-BY248-BY249-BY250-BY251&gt;CB152,CB152,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BY229-BY230-BY231-BY232-BY233-BY234-BY235-BY236-BY237-BY238-BY239-BY240-BY241-BY242-BY243-BY244-BY245-BY246-BY247-BY248-BY249-BY250-BY251)</f>
        <v>#VALUE!</v>
      </c>
      <c r="BZ252" s="30">
        <f t="shared" si="48"/>
        <v>0</v>
      </c>
      <c r="CA252" s="160" t="e">
        <f t="shared" si="39"/>
        <v>#VALUE!</v>
      </c>
      <c r="CB252" s="160">
        <f t="shared" si="40"/>
        <v>1</v>
      </c>
      <c r="CC252" s="160" t="e">
        <f>IF(CB252=0,0,SUM(CA253:$CA$254))</f>
        <v>#VALUE!</v>
      </c>
      <c r="CE252" s="32">
        <f t="shared" si="63"/>
        <v>98</v>
      </c>
      <c r="CF252" s="161" t="e">
        <f>IF(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CF229-CF230-CF231-CF232-CF233-CF234-CF235-CF236-CF237-CF238-CF239-CF240-CF241-CF242-CF243-CF244-CF245-CF246-CF247-CF248-CF249-CF250-CF251&gt;CI152,CI152,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CF229-CF230-CF231-CF232-CF233-CF234-CF235-CF236-CF237-CF238-CF239-CF240-CF241-CF242-CF243-CF244-CF245-CF246-CF247-CF248-CF249-CF250-CF251)</f>
        <v>#VALUE!</v>
      </c>
      <c r="CG252" s="30">
        <f t="shared" si="49"/>
        <v>0</v>
      </c>
      <c r="CH252" s="160" t="e">
        <f t="shared" si="41"/>
        <v>#VALUE!</v>
      </c>
      <c r="CI252" s="160">
        <f t="shared" si="42"/>
        <v>1</v>
      </c>
      <c r="CJ252" s="160" t="e">
        <f>IF(CI252=0,0,SUM(CH253:$CH$254))</f>
        <v>#VALUE!</v>
      </c>
      <c r="CL252" s="32">
        <f t="shared" si="64"/>
        <v>98</v>
      </c>
      <c r="CM252" s="161" t="e">
        <f>IF(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CM229-CM230-CM231-CM232-CM233-CM234-CM235-CM236-CM237-CM238-CM239-CM240-CM241-CM242-CM243-CM244-CM245-CM246-CM247-CM248-CM249-CM250-CM251&gt;CP152,CP152,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CM229-CM230-CM231-CM232-CM233-CM234-CM235-CM236-CM237-CM238-CM239-CM240-CM241-CM242-CM243-CM244-CM245-CM246-CM247-CM248-CM249-CM250-CM251)</f>
        <v>#VALUE!</v>
      </c>
      <c r="CN252" s="30">
        <f t="shared" si="50"/>
        <v>0</v>
      </c>
      <c r="CO252" s="160" t="e">
        <f t="shared" si="43"/>
        <v>#VALUE!</v>
      </c>
      <c r="CP252" s="160">
        <f t="shared" si="56"/>
        <v>1</v>
      </c>
      <c r="CQ252" s="160" t="e">
        <f>IF(CP252=0,0,SUM(CO253:$CO$254))</f>
        <v>#VALUE!</v>
      </c>
      <c r="CS252" s="32">
        <f t="shared" si="65"/>
        <v>98</v>
      </c>
      <c r="CT252" s="180" t="e">
        <f>IF(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CT229-CT230-CT231-CT232-CT233-CT234-CT235-CT236-CT237-CT238-CT239-CT240-CT241-CT242-CT243-CT244-CT245-CT246-CT247-CT248-CT249-CT250-CT251&gt;CW152,CW152,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CT229-CT230-CT231-CT232-CT233-CT234-CT235-CT236-CT237-CT238-CT239-CT240-CT241-CT242-CT243-CT244-CT245-CT246-CT247-CT248-CT249-CT250-CT251)</f>
        <v>#VALUE!</v>
      </c>
      <c r="CU252" s="177">
        <f t="shared" si="51"/>
        <v>0</v>
      </c>
      <c r="CV252" s="179" t="e">
        <f t="shared" si="44"/>
        <v>#VALUE!</v>
      </c>
      <c r="CW252" s="179">
        <f t="shared" si="45"/>
        <v>1</v>
      </c>
      <c r="CX252" s="181" t="e">
        <f>IF(CW252=0,0,SUM(CV253:CV$254))</f>
        <v>#VALUE!</v>
      </c>
      <c r="CY252" s="177">
        <f t="shared" si="57"/>
        <v>0</v>
      </c>
      <c r="CZ252" s="179" t="e">
        <f>IF(CV252&gt;0,0,IF(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CZ229-CZ230-CZ231-CZ232-CZ233-CZ234-CZ235-CZ236-CZ237-CZ238-CZ239-CZ240-CZ241-CZ242-CZ243-CZ244-CZ245-CZ246-CZ247-CZ248-CZ249-CZ250-CZ251&gt;DA152,DA152,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CZ229-CZ230-CZ231-CZ232-CZ233-CZ234-CZ235-CZ236-CZ237-CZ238-CZ239-CZ240-CZ241-CZ242-CZ243-CZ244-CZ245-CZ246-CZ247-CZ248-CZ249-CZ250-CZ251))</f>
        <v>#VALUE!</v>
      </c>
      <c r="DA252" s="181" t="e">
        <f>IF(CZ252=0,0,SUM(CZ253:$CZ$254))</f>
        <v>#VALUE!</v>
      </c>
      <c r="DB252" s="181" t="e">
        <f t="shared" si="58"/>
        <v>#VALUE!</v>
      </c>
      <c r="DD252" s="178">
        <f t="shared" si="66"/>
        <v>98</v>
      </c>
      <c r="DE252" s="180" t="e">
        <f>IF(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DE229-DE230-DE231-DE232-DE233-DE234-DE235-DE236-DE237-DE238-DE239-DE240-DE241-DE242-DE243-DE244-DE245-DE246-DE247-DE248-DE249-DE250-DE251&gt;DH152,DH152,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DE229-DE230-DE231-DE232-DE233-DE234-DE235-DE236-DE237-DE238-DE239-DE240-DE241-DE242-DE243-DE244-DE245-DE246-DE247-DE248-DE249-DE250-DE251)</f>
        <v>#VALUE!</v>
      </c>
      <c r="DF252" s="177">
        <f t="shared" si="52"/>
        <v>0</v>
      </c>
      <c r="DG252" s="179" t="e">
        <f t="shared" si="46"/>
        <v>#VALUE!</v>
      </c>
      <c r="DH252" s="179">
        <f t="shared" si="47"/>
        <v>1</v>
      </c>
      <c r="DI252" s="181" t="e">
        <f>IF(DH252=0,0,SUM(DG253:DG$254))</f>
        <v>#VALUE!</v>
      </c>
      <c r="DJ252" s="177">
        <f t="shared" si="53"/>
        <v>0</v>
      </c>
      <c r="DK252" s="179" t="e">
        <f>IF(DG252&gt;0,0,IF(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DK229-DK230-DK231-DK232-DK233-DK234-DK235-DK236-DK237-DK238-DK239-DK240-DK241-DK242-DK243-DK244-DK245-DK246-DK247-DK248-DK249-DK250-DK251&gt;DL152,DL152,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DK229-DK230-DK231-DK232-DK233-DK234-DK235-DK236-DK237-DK238-DK239-DK240-DK241-DK242-DK243-DK244-DK245-DK246-DK247-DK248-DK249-DK250-DK251))</f>
        <v>#VALUE!</v>
      </c>
      <c r="DL252" s="181" t="e">
        <f>IF(DK252=0,0,SUM(DK253:$DK$254))</f>
        <v>#VALUE!</v>
      </c>
      <c r="DM252" s="181" t="e">
        <f t="shared" si="59"/>
        <v>#VALUE!</v>
      </c>
      <c r="DO252" s="178">
        <f t="shared" si="67"/>
        <v>98</v>
      </c>
      <c r="DP252" s="180" t="e">
        <f>IF(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DP229-DP230-DP231-DP232-DP233-DP234-DP235-DP236-DP237-DP238-DP239-DP240-DP241-DP242-DP243-DP244-DP245-DP246-DP247-DP248-DP249-DP250-DP251&gt;DS152,DS152,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DP229-DP230-DP231-DP232-DP233-DP234-DP235-DP236-DP237-DP238-DP239-DP240-DP241-DP242-DP243-DP244-DP245-DP246-DP247-DP248-DP249-DP250-DP251)</f>
        <v>#VALUE!</v>
      </c>
      <c r="DQ252" s="177">
        <f t="shared" si="54"/>
        <v>0</v>
      </c>
      <c r="DR252" s="179" t="e">
        <f t="shared" si="61"/>
        <v>#VALUE!</v>
      </c>
      <c r="DS252" s="179">
        <f t="shared" si="38"/>
        <v>1</v>
      </c>
      <c r="DT252" s="181" t="e">
        <f>IF(DS252=0,0,SUM(DR253:DR$254))</f>
        <v>#VALUE!</v>
      </c>
      <c r="DU252" s="177">
        <f t="shared" si="55"/>
        <v>0</v>
      </c>
      <c r="DV252" s="179" t="e">
        <f>IF(DR252&gt;0,0,IF(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DV229-DV230-DV231-DV232-DV233-DV234-DV235-DV236-DV237-DV238-DV239-DV240-DV241-DV242-DV243-DV244-DV245-DV246-DV247-DV248-DV249-DV250-DV251&gt;DW152,DW152,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DV229-DV230-DV231-DV232-DV233-DV234-DV235-DV236-DV237-DV238-DV239-DV240-DV241-DV242-DV243-DV244-DV245-DV246-DV247-DV248-DV249-DV250-DV251))</f>
        <v>#VALUE!</v>
      </c>
      <c r="DW252" s="181" t="e">
        <f>IF(DV252=0,0,SUM(DV253:$DV$254))</f>
        <v>#VALUE!</v>
      </c>
      <c r="DX252" s="181" t="e">
        <f t="shared" si="60"/>
        <v>#VALUE!</v>
      </c>
    </row>
    <row r="253" spans="76:128" ht="16.5" customHeight="1" x14ac:dyDescent="0.15">
      <c r="BX253" s="32">
        <f t="shared" si="62"/>
        <v>99</v>
      </c>
      <c r="BY253" s="161" t="e">
        <f>IF(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BY229-BY230-BY231-BY232-BY233-BY234-BY235-BY236-BY237-BY238-BY239-BY240-BY241-BY242-BY243-BY244-BY245-BY246-BY247-BY248-BY249-BY250-BY251-BY252&gt;CB152,CB152,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BY229-BY230-BY231-BY232-BY233-BY234-BY235-BY236-BY237-BY238-BY239-BY240-BY241-BY242-BY243-BY244-BY245-BY246-BY247-BY248-BY249-BY250-BY251-BY252)</f>
        <v>#VALUE!</v>
      </c>
      <c r="BZ253" s="30">
        <f t="shared" si="48"/>
        <v>0</v>
      </c>
      <c r="CA253" s="160" t="e">
        <f t="shared" si="39"/>
        <v>#VALUE!</v>
      </c>
      <c r="CB253" s="160">
        <f t="shared" si="40"/>
        <v>1</v>
      </c>
      <c r="CC253" s="160" t="e">
        <f>IF(CB253=0,0,SUM(CA254:$CA$254))</f>
        <v>#VALUE!</v>
      </c>
      <c r="CE253" s="32">
        <f t="shared" si="63"/>
        <v>99</v>
      </c>
      <c r="CF253" s="161" t="e">
        <f>IF(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CF229-CF230-CF231-CF232-CF233-CF234-CF235-CF236-CF237-CF238-CF239-CF240-CF241-CF242-CF243-CF244-CF245-CF246-CF247-CF248-CF249-CF250-CF251-CF252&gt;CI152,CI152,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CF229-CF230-CF231-CF232-CF233-CF234-CF235-CF236-CF237-CF238-CF239-CF240-CF241-CF242-CF243-CF244-CF245-CF246-CF247-CF248-CF249-CF250-CF251-CF252)</f>
        <v>#VALUE!</v>
      </c>
      <c r="CG253" s="30">
        <f t="shared" si="49"/>
        <v>0</v>
      </c>
      <c r="CH253" s="160" t="e">
        <f t="shared" si="41"/>
        <v>#VALUE!</v>
      </c>
      <c r="CI253" s="160">
        <f t="shared" si="42"/>
        <v>1</v>
      </c>
      <c r="CJ253" s="160" t="e">
        <f>IF(CI253=0,0,SUM(CH254:$CH$254))</f>
        <v>#VALUE!</v>
      </c>
      <c r="CL253" s="32">
        <f t="shared" si="64"/>
        <v>99</v>
      </c>
      <c r="CM253" s="161" t="e">
        <f>IF(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CM229-CM230-CM231-CM232-CM233-CM234-CM235-CM236-CM237-CM238-CM239-CM240-CM241-CM242-CM243-CM244-CM245-CM246-CM247-CM248-CM249-CM250-CM251-CM252&gt;CP152,CP152,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CM229-CM230-CM231-CM232-CM233-CM234-CM235-CM236-CM237-CM238-CM239-CM240-CM241-CM242-CM243-CM244-CM245-CM246-CM247-CM248-CM249-CM250-CM251-CM252)</f>
        <v>#VALUE!</v>
      </c>
      <c r="CN253" s="30">
        <f t="shared" si="50"/>
        <v>0</v>
      </c>
      <c r="CO253" s="160" t="e">
        <f t="shared" si="43"/>
        <v>#VALUE!</v>
      </c>
      <c r="CP253" s="160">
        <f t="shared" si="56"/>
        <v>1</v>
      </c>
      <c r="CQ253" s="160" t="e">
        <f>IF(CP253=0,0,SUM(CO254:$CO$254))</f>
        <v>#VALUE!</v>
      </c>
      <c r="CS253" s="32">
        <f t="shared" si="65"/>
        <v>99</v>
      </c>
      <c r="CT253" s="180" t="e">
        <f>IF(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CT229-CT230-CT231-CT232-CT233-CT234-CT235-CT236-CT237-CT238-CT239-CT240-CT241-CT242-CT243-CT244-CT245-CT246-CT247-CT248-CT249-CT250-CT251-CT252&gt;CW152,CW152,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CT229-CT230-CT231-CT232-CT233-CT234-CT235-CT236-CT237-CT238-CT239-CT240-CT241-CT242-CT243-CT244-CT245-CT246-CT247-CT248-CT249-CT250-CT251-CT252)</f>
        <v>#VALUE!</v>
      </c>
      <c r="CU253" s="177">
        <f t="shared" si="51"/>
        <v>0</v>
      </c>
      <c r="CV253" s="179" t="e">
        <f t="shared" si="44"/>
        <v>#VALUE!</v>
      </c>
      <c r="CW253" s="179">
        <f t="shared" si="45"/>
        <v>1</v>
      </c>
      <c r="CX253" s="181" t="e">
        <f>IF(CW253=0,0,SUM(CV254:CV$254))</f>
        <v>#VALUE!</v>
      </c>
      <c r="CY253" s="177">
        <f t="shared" si="57"/>
        <v>0</v>
      </c>
      <c r="CZ253" s="179" t="e">
        <f>IF(CV253&gt;0,0,IF(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CZ229-CZ230-CZ231-CZ232-CZ233-CZ234-CZ235-CZ236-CZ237-CZ238-CZ239-CZ240-CZ241-CZ242-CZ243-CZ244-CZ245-CZ246-CZ247-CZ248-CZ249-CZ250-CZ251-CZ252&gt;DA152,DA152,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CZ229-CZ230-CZ231-CZ232-CZ233-CZ234-CZ235-CZ236-CZ237-CZ238-CZ239-CZ240-CZ241-CZ242-CZ243-CZ244-CZ245-CZ246-CZ247-CZ248-CZ249-CZ250-CZ251-CZ252))</f>
        <v>#VALUE!</v>
      </c>
      <c r="DA253" s="181" t="e">
        <f>IF(CZ253=0,0,SUM(CZ254:$CZ$254))</f>
        <v>#VALUE!</v>
      </c>
      <c r="DB253" s="181" t="e">
        <f t="shared" si="58"/>
        <v>#VALUE!</v>
      </c>
      <c r="DD253" s="178">
        <f t="shared" si="66"/>
        <v>99</v>
      </c>
      <c r="DE253" s="180" t="e">
        <f>IF(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DE229-DE230-DE231-DE232-DE233-DE234-DE235-DE236-DE237-DE238-DE239-DE240-DE241-DE242-DE243-DE244-DE245-DE246-DE247-DE248-DE249-DE250-DE251-DE252&gt;DH152,DH152,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DE229-DE230-DE231-DE232-DE233-DE234-DE235-DE236-DE237-DE238-DE239-DE240-DE241-DE242-DE243-DE244-DE245-DE246-DE247-DE248-DE249-DE250-DE251-DE252)</f>
        <v>#VALUE!</v>
      </c>
      <c r="DF253" s="177">
        <f t="shared" si="52"/>
        <v>0</v>
      </c>
      <c r="DG253" s="179" t="e">
        <f t="shared" si="46"/>
        <v>#VALUE!</v>
      </c>
      <c r="DH253" s="179">
        <f t="shared" si="47"/>
        <v>1</v>
      </c>
      <c r="DI253" s="181" t="e">
        <f>IF(DH253=0,0,SUM(DG254:DG$254))</f>
        <v>#VALUE!</v>
      </c>
      <c r="DJ253" s="177">
        <f t="shared" si="53"/>
        <v>0</v>
      </c>
      <c r="DK253" s="179" t="e">
        <f>IF(DG253&gt;0,0,IF(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DK229-DK230-DK231-DK232-DK233-DK234-DK235-DK236-DK237-DK238-DK239-DK240-DK241-DK242-DK243-DK244-DK245-DK246-DK247-DK248-DK249-DK250-DK251-DK252&gt;DL152,DL152,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DK229-DK230-DK231-DK232-DK233-DK234-DK235-DK236-DK237-DK238-DK239-DK240-DK241-DK242-DK243-DK244-DK245-DK246-DK247-DK248-DK249-DK250-DK251-DK252))</f>
        <v>#VALUE!</v>
      </c>
      <c r="DL253" s="181" t="e">
        <f>IF(DK253=0,0,SUM(DK254:$DK$254))</f>
        <v>#VALUE!</v>
      </c>
      <c r="DM253" s="181" t="e">
        <f t="shared" si="59"/>
        <v>#VALUE!</v>
      </c>
      <c r="DO253" s="178">
        <f t="shared" si="67"/>
        <v>99</v>
      </c>
      <c r="DP253" s="180" t="e">
        <f>IF(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DP229-DP230-DP231-DP232-DP233-DP234-DP235-DP236-DP237-DP238-DP239-DP240-DP241-DP242-DP243-DP244-DP245-DP246-DP247-DP248-DP249-DP250-DP251-DP252&gt;DS152,DS152,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DP229-DP230-DP231-DP232-DP233-DP234-DP235-DP236-DP237-DP238-DP239-DP240-DP241-DP242-DP243-DP244-DP245-DP246-DP247-DP248-DP249-DP250-DP251-DP252)</f>
        <v>#VALUE!</v>
      </c>
      <c r="DQ253" s="177">
        <f t="shared" si="54"/>
        <v>0</v>
      </c>
      <c r="DR253" s="179" t="e">
        <f>INT(DP253*DQ253)</f>
        <v>#VALUE!</v>
      </c>
      <c r="DS253" s="179">
        <f t="shared" si="38"/>
        <v>1</v>
      </c>
      <c r="DT253" s="181" t="e">
        <f>IF(DS253=0,0,SUM(DR254:DR$254))</f>
        <v>#VALUE!</v>
      </c>
      <c r="DU253" s="177">
        <f t="shared" si="55"/>
        <v>0</v>
      </c>
      <c r="DV253" s="179" t="e">
        <f>IF(DR253&gt;0,0,IF(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DV229-DV230-DV231-DV232-DV233-DV234-DV235-DV236-DV237-DV238-DV239-DV240-DV241-DV242-DV243-DV244-DV245-DV246-DV247-DV248-DV249-DV250-DV251-DV252&gt;DW152,DW152,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DV229-DV230-DV231-DV232-DV233-DV234-DV235-DV236-DV237-DV238-DV239-DV240-DV241-DV242-DV243-DV244-DV245-DV246-DV247-DV248-DV249-DV250-DV251-DV252))</f>
        <v>#VALUE!</v>
      </c>
      <c r="DW253" s="181" t="e">
        <f>IF(DV253=0,0,SUM(DV254:$DV$254))</f>
        <v>#VALUE!</v>
      </c>
      <c r="DX253" s="181" t="e">
        <f t="shared" si="60"/>
        <v>#VALUE!</v>
      </c>
    </row>
    <row r="254" spans="76:128" ht="16.5" customHeight="1" x14ac:dyDescent="0.15">
      <c r="BX254" s="32">
        <f t="shared" si="62"/>
        <v>100</v>
      </c>
      <c r="BY254" s="161" t="e">
        <f>IF(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BY229-BY230-BY231-BY232-BY233-BY234-BY235-BY236-BY237-BY238-BY239-BY240-BY241-BY242-BY243-BY244-BY245-BY246-BY247-BY248-BY249-BY250-BY251-BY252-BY253&gt;CB152,CB152,CB151-BY154-BY155-BY156-BY157-BY158-BY159-BY160-BY161-BY162-BY163-BY164-BY165-BY166-BY167-BY168-BY169-BY170-BY171-BY172-BY173-BY174-BY175-BY176-BY177-BY178-BY179-BY180-BY181-BY182-BY183-BY184-BY185-BY186-BY187-BY188-BY189-BY190-BY191-BY192-BY193-BY194-BY195-BY196-BY197-BY198-BY199-BY200-BY201-BY202-BY203-BY204-BY205-BY206-BY207-BY208-BY209-BY210-BY211-BY212-BY213-BY214-BY215-BY216-BY217-BY218-BY219-BY220-BY221-BY222-BY223-BY224-BY225-BY226-BY227-BY228-BY229-BY230-BY231-BY232-BY233-BY234-BY235-BY236-BY237-BY238-BY239-BY240-BY241-BY242-BY243-BY244-BY245-BY246-BY247-BY248-BY249-BY250-BY251-BY252-BY253)</f>
        <v>#VALUE!</v>
      </c>
      <c r="BZ254" s="30">
        <f t="shared" si="48"/>
        <v>0</v>
      </c>
      <c r="CA254" s="160" t="e">
        <f t="shared" si="39"/>
        <v>#VALUE!</v>
      </c>
      <c r="CB254" s="160">
        <f t="shared" si="40"/>
        <v>1</v>
      </c>
      <c r="CC254" s="160" t="e">
        <f>IF(CB254=0,0,SUM(CA$254:$CA254))</f>
        <v>#VALUE!</v>
      </c>
      <c r="CE254" s="32">
        <f t="shared" si="63"/>
        <v>100</v>
      </c>
      <c r="CF254" s="161" t="e">
        <f>IF(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CF229-CF230-CF231-CF232-CF233-CF234-CF235-CF236-CF237-CF238-CF239-CF240-CF241-CF242-CF243-CF244-CF245-CF246-CF247-CF248-CF249-CF250-CF251-CF252-CF253&gt;CI152,CI152,CI151-CF154-CF155-CF156-CF157-CF158-CF159-CF160-CF161-CF162-CF163-CF164-CF165-CF166-CF167-CF168-CF169-CF170-CF171-CF172-CF173-CF174-CF175-CF176-CF177-CF178-CF179-CF180-CF181-CF182-CF183-CF184-CF185-CF186-CF187-CF188-CF189-CF190-CF191-CF192-CF193-CF194-CF195-CF196-CF197-CF198-CF199-CF200-CF201-CF202-CF203-CF204-CF205-CF206-CF207-CF208-CF209-CF210-CF211-CF212-CF213-CF214-CF215-CF216-CF217-CF218-CF219-CF220-CF221-CF222-CF223-CF224-CF225-CF226-CF227-CF228-CF229-CF230-CF231-CF232-CF233-CF234-CF235-CF236-CF237-CF238-CF239-CF240-CF241-CF242-CF243-CF244-CF245-CF246-CF247-CF248-CF249-CF250-CF251-CF252-CF253)</f>
        <v>#VALUE!</v>
      </c>
      <c r="CG254" s="30">
        <f t="shared" si="49"/>
        <v>0</v>
      </c>
      <c r="CH254" s="160" t="e">
        <f t="shared" si="41"/>
        <v>#VALUE!</v>
      </c>
      <c r="CI254" s="160">
        <f t="shared" si="42"/>
        <v>1</v>
      </c>
      <c r="CJ254" s="160" t="e">
        <f>IF(CI254=0,0,SUM(CH$254:$CH254))</f>
        <v>#VALUE!</v>
      </c>
      <c r="CL254" s="32">
        <f t="shared" si="64"/>
        <v>100</v>
      </c>
      <c r="CM254" s="161" t="e">
        <f>IF(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CM229-CM230-CM231-CM232-CM233-CM234-CM235-CM236-CM237-CM238-CM239-CM240-CM241-CM242-CM243-CM244-CM245-CM246-CM247-CM248-CM249-CM250-CM251-CM252-CM253&gt;CP152,CP152,CP151-CM154-CM155-CM156-CM157-CM158-CM159-CM160-CM161-CM162-CM163-CM164-CM165-CM166-CM167-CM168-CM169-CM170-CM171-CM172-CM173-CM174-CM175-CM176-CM177-CM178-CM179-CM180-CM181-CM182-CM183-CM184-CM185-CM186-CM187-CM188-CM189-CM190-CM191-CM192-CM193-CM194-CM195-CM196-CM197-CM198-CM199-CM200-CM201-CM202-CM203-CM204-CM205-CM206-CM207-CM208-CM209-CM210-CM211-CM212-CM213-CM214-CM215-CM216-CM217-CM218-CM219-CM220-CM221-CM222-CM223-CM224-CM225-CM226-CM227-CM228-CM229-CM230-CM231-CM232-CM233-CM234-CM235-CM236-CM237-CM238-CM239-CM240-CM241-CM242-CM243-CM244-CM245-CM246-CM247-CM248-CM249-CM250-CM251-CM252-CM253)</f>
        <v>#VALUE!</v>
      </c>
      <c r="CN254" s="30">
        <f t="shared" si="50"/>
        <v>0</v>
      </c>
      <c r="CO254" s="160" t="e">
        <f t="shared" si="43"/>
        <v>#VALUE!</v>
      </c>
      <c r="CP254" s="160">
        <f t="shared" si="56"/>
        <v>1</v>
      </c>
      <c r="CQ254" s="160" t="e">
        <f>IF(CP254=0,0,SUM(CO$254:$CO254))</f>
        <v>#VALUE!</v>
      </c>
      <c r="CS254" s="32">
        <f t="shared" si="65"/>
        <v>100</v>
      </c>
      <c r="CT254" s="180" t="e">
        <f>IF(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CT229-CT230-CT231-CT232-CT233-CT234-CT235-CT236-CT237-CT238-CT239-CT240-CT241-CT242-CT243-CT244-CT245-CT246-CT247-CT248-CT249-CT250-CT251-CT252-CT253&gt;CW152,CW152,CW151-CT154-CT155-CT156-CT157-CT158-CT159-CT160-CT161-CT162-CT163-CT164-CT165-CT166-CT167-CT168-CT169-CT170-CT171-CT172-CT173-CT174-CT175-CT176-CT177-CT178-CT179-CT180-CT181-CT182-CT183-CT184-CT185-CT186-CT187-CT188-CT189-CT190-CT191-CT192-CT193-CT194-CT195-CT196-CT197-CT198-CT199-CT200-CT201-CT202-CT203-CT204-CT205-CT206-CT207-CT208-CT209-CT210-CT211-CT212-CT213-CT214-CT215-CT216-CT217-CT218-CT219-CT220-CT221-CT222-CT223-CT224-CT225-CT226-CT227-CT228-CT229-CT230-CT231-CT232-CT233-CT234-CT235-CT236-CT237-CT238-CT239-CT240-CT241-CT242-CT243-CT244-CT245-CT246-CT247-CT248-CT249-CT250-CT251-CT252-CT253)</f>
        <v>#VALUE!</v>
      </c>
      <c r="CU254" s="177">
        <f t="shared" si="51"/>
        <v>0</v>
      </c>
      <c r="CV254" s="179" t="e">
        <f t="shared" si="44"/>
        <v>#VALUE!</v>
      </c>
      <c r="CW254" s="179">
        <f t="shared" si="45"/>
        <v>1</v>
      </c>
      <c r="CX254" s="181" t="e">
        <f>IF(CW254=0,0,SUM(CV$254:CV255))</f>
        <v>#VALUE!</v>
      </c>
      <c r="CY254" s="177">
        <f t="shared" si="57"/>
        <v>0</v>
      </c>
      <c r="CZ254" s="179" t="e">
        <f>IF(CV254&gt;0,0,IF(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CZ229-CZ230-CZ231-CZ232-CZ233-CZ234-CZ235-CZ236-CZ237-CZ238-CZ239-CZ240-CZ241-CZ242-CZ243-CZ244-CZ245-CZ246-CZ247-CZ248-CZ249-CZ250-CZ251-CZ252-CZ253&gt;DA152,DA152,DA151-CZ154-CZ155-CZ156-CZ157-CZ158-CZ159-CZ160-CZ161-CZ162-CZ163-CZ164-CZ165-CZ166-CZ167-CZ168-CZ169-CZ170-CZ171-CZ172-CZ173-CZ174-CZ175-CZ176-CZ177-CZ178-CZ179-CZ180-CZ181-CZ182-CZ183-CZ184-CZ185-CZ186-CZ187-CZ188-CZ189-CZ190-CZ191-CZ192-CZ193-CZ194-CZ195-CZ196-CZ197-CZ198-CZ199-CZ200-CZ201-CZ202-CZ203-CZ204-CZ205-CZ206-CZ207-CZ208-CZ209-CZ210-CZ211-CZ212-CZ213-CZ214-CZ215-CZ216-CZ217-CZ218-CZ219-CZ220-CZ221-CZ222-CZ223-CZ224-CZ225-CZ226-CZ227-CZ228-CZ229-CZ230-CZ231-CZ232-CZ233-CZ234-CZ235-CZ236-CZ237-CZ238-CZ239-CZ240-CZ241-CZ242-CZ243-CZ244-CZ245-CZ246-CZ247-CZ248-CZ249-CZ250-CZ251-CZ252-CZ253))</f>
        <v>#VALUE!</v>
      </c>
      <c r="DA254" s="181" t="e">
        <f>IF(CZ254=0,0,SUM(CZ$254:$CZ255))</f>
        <v>#VALUE!</v>
      </c>
      <c r="DB254" s="181" t="e">
        <f t="shared" si="58"/>
        <v>#VALUE!</v>
      </c>
      <c r="DD254" s="178">
        <f t="shared" si="66"/>
        <v>100</v>
      </c>
      <c r="DE254" s="180" t="e">
        <f>IF(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DE229-DE230-DE231-DE232-DE233-DE234-DE235-DE236-DE237-DE238-DE239-DE240-DE241-DE242-DE243-DE244-DE245-DE246-DE247-DE248-DE249-DE250-DE251-DE252-DE253&gt;DH152,DH152,DH151-DE154-DE155-DE156-DE157-DE158-DE159-DE160-DE161-DE162-DE163-DE164-DE165-DE166-DE167-DE168-DE169-DE170-DE171-DE172-DE173-DE174-DE175-DE176-DE177-DE178-DE179-DE180-DE181-DE182-DE183-DE184-DE185-DE186-DE187-DE188-DE189-DE190-DE191-DE192-DE193-DE194-DE195-DE196-DE197-DE198-DE199-DE200-DE201-DE202-DE203-DE204-DE205-DE206-DE207-DE208-DE209-DE210-DE211-DE212-DE213-DE214-DE215-DE216-DE217-DE218-DE219-DE220-DE221-DE222-DE223-DE224-DE225-DE226-DE227-DE228-DE229-DE230-DE231-DE232-DE233-DE234-DE235-DE236-DE237-DE238-DE239-DE240-DE241-DE242-DE243-DE244-DE245-DE246-DE247-DE248-DE249-DE250-DE251-DE252-DE253)</f>
        <v>#VALUE!</v>
      </c>
      <c r="DF254" s="177">
        <f t="shared" si="52"/>
        <v>0</v>
      </c>
      <c r="DG254" s="179" t="e">
        <f t="shared" si="46"/>
        <v>#VALUE!</v>
      </c>
      <c r="DH254" s="179">
        <f t="shared" si="47"/>
        <v>1</v>
      </c>
      <c r="DI254" s="181">
        <f>IF(DH254=0,0,SUM(DG$111:DG112))</f>
        <v>0</v>
      </c>
      <c r="DJ254" s="177">
        <f t="shared" si="53"/>
        <v>0</v>
      </c>
      <c r="DK254" s="179" t="e">
        <f>IF(DG254&gt;0,0,IF(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DK229-DK230-DK231-DK232-DK233-DK234-DK235-DK236-DK237-DK238-DK239-DK240-DK241-DK242-DK243-DK244-DK245-DK246-DK247-DK248-DK249-DK250-DK251-DK252-DK253&gt;DL152,DL152,DL151-DK154-DK155-DK156-DK157-DK158-DK159-DK160-DK161-DK162-DK163-DK164-DK165-DK166-DK167-DK168-DK169-DK170-DK171-DK172-DK173-DK174-DK175-DK176-DK177-DK178-DK179-DK180-DK181-DK182-DK183-DK184-DK185-DK186-DK187-DK188-DK189-DK190-DK191-DK192-DK193-DK194-DK195-DK196-DK197-DK198-DK199-DK200-DK201-DK202-DK203-DK204-DK205-DK206-DK207-DK208-DK209-DK210-DK211-DK212-DK213-DK214-DK215-DK216-DK217-DK218-DK219-DK220-DK221-DK222-DK223-DK224-DK225-DK226-DK227-DK228-DK229-DK230-DK231-DK232-DK233-DK234-DK235-DK236-DK237-DK238-DK239-DK240-DK241-DK242-DK243-DK244-DK245-DK246-DK247-DK248-DK249-DK250-DK251-DK252-DK253))</f>
        <v>#VALUE!</v>
      </c>
      <c r="DL254" s="181" t="e">
        <f>IF(DK254=0,0,SUM(DK$254:$DK254))</f>
        <v>#VALUE!</v>
      </c>
      <c r="DM254" s="181" t="e">
        <f t="shared" si="59"/>
        <v>#VALUE!</v>
      </c>
      <c r="DO254" s="178">
        <f t="shared" si="67"/>
        <v>100</v>
      </c>
      <c r="DP254" s="180" t="e">
        <f>IF(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DP229-DP230-DP231-DP232-DP233-DP234-DP235-DP236-DP237-DP238-DP239-DP240-DP241-DP242-DP243-DP244-DP245-DP246-DP247-DP248-DP249-DP250-DP251-DP252-DP253&gt;DS152,DS152,DS151-DP154-DP155-DP156-DP157-DP158-DP159-DP160-DP161-DP162-DP163-DP164-DP165-DP166-DP167-DP168-DP169-DP170-DP171-DP172-DP173-DP174-DP175-DP176-DP177-DP178-DP179-DP180-DP181-DP182-DP183-DP184-DP185-DP186-DP187-DP188-DP189-DP190-DP191-DP192-DP193-DP194-DP195-DP196-DP197-DP198-DP199-DP200-DP201-DP202-DP203-DP204-DP205-DP206-DP207-DP208-DP209-DP210-DP211-DP212-DP213-DP214-DP215-DP216-DP217-DP218-DP219-DP220-DP221-DP222-DP223-DP224-DP225-DP226-DP227-DP228-DP229-DP230-DP231-DP232-DP233-DP234-DP235-DP236-DP237-DP238-DP239-DP240-DP241-DP242-DP243-DP244-DP245-DP246-DP247-DP248-DP249-DP250-DP251-DP252-DP253)</f>
        <v>#VALUE!</v>
      </c>
      <c r="DQ254" s="177">
        <f t="shared" si="54"/>
        <v>0</v>
      </c>
      <c r="DR254" s="179" t="e">
        <f>INT(DP254*DQ254)</f>
        <v>#VALUE!</v>
      </c>
      <c r="DS254" s="179">
        <f t="shared" si="38"/>
        <v>1</v>
      </c>
      <c r="DT254" s="181">
        <f>IF(DS254=0,0,SUM(DR$111:DR112))</f>
        <v>0</v>
      </c>
      <c r="DU254" s="177">
        <f t="shared" si="55"/>
        <v>0</v>
      </c>
      <c r="DV254" s="179" t="e">
        <f>IF(DR254&gt;0,0,IF(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DV229-DV230-DV231-DV232-DV233-DV234-DV235-DV236-DV237-DV238-DV239-DV240-DV241-DV242-DV243-DV244-DV245-DV246-DV247-DV248-DV249-DV250-DV251-DV252-DV253&gt;DW152,DW152,DW151-DV154-DV155-DV156-DV157-DV158-DV159-DV160-DV161-DV162-DV163-DV164-DV165-DV166-DV167-DV168-DV169-DV170-DV171-DV172-DV173-DV174-DV175-DV176-DV177-DV178-DV179-DV180-DV181-DV182-DV183-DV184-DV185-DV186-DV187-DV188-DV189-DV190-DV191-DV192-DV193-DV194-DV195-DV196-DV197-DV198-DV199-DV200-DV201-DV202-DV203-DV204-DV205-DV206-DV207-DV208-DV209-DV210-DV211-DV212-DV213-DV214-DV215-DV216-DV217-DV218-DV219-DV220-DV221-DV222-DV223-DV224-DV225-DV226-DV227-DV228-DV229-DV230-DV231-DV232-DV233-DV234-DV235-DV236-DV237-DV238-DV239-DV240-DV241-DV242-DV243-DV244-DV245-DV246-DV247-DV248-DV249-DV250-DV251-DV252-DV253))</f>
        <v>#VALUE!</v>
      </c>
      <c r="DW254" s="181" t="e">
        <f>IF(DV254=0,0,SUM(DV$254:$DV254))</f>
        <v>#VALUE!</v>
      </c>
      <c r="DX254" s="181" t="e">
        <f t="shared" si="60"/>
        <v>#VALUE!</v>
      </c>
    </row>
    <row r="255" spans="76:128" ht="16.5" customHeight="1" x14ac:dyDescent="0.15">
      <c r="BX255" s="165"/>
    </row>
    <row r="256" spans="76:128" ht="16.5" customHeight="1" x14ac:dyDescent="0.15">
      <c r="BX256" s="165"/>
    </row>
    <row r="257" spans="76:76" ht="16.5" customHeight="1" x14ac:dyDescent="0.15">
      <c r="BX257" s="165"/>
    </row>
    <row r="258" spans="76:76" ht="16.5" customHeight="1" x14ac:dyDescent="0.15">
      <c r="BX258" s="165"/>
    </row>
    <row r="259" spans="76:76" ht="16.5" customHeight="1" x14ac:dyDescent="0.15">
      <c r="BX259" s="165"/>
    </row>
    <row r="260" spans="76:76" ht="16.5" customHeight="1" x14ac:dyDescent="0.15">
      <c r="BX260" s="165"/>
    </row>
    <row r="261" spans="76:76" ht="16.5" customHeight="1" x14ac:dyDescent="0.15">
      <c r="BX261" s="165"/>
    </row>
    <row r="262" spans="76:76" ht="16.5" customHeight="1" x14ac:dyDescent="0.15">
      <c r="BX262" s="165"/>
    </row>
    <row r="263" spans="76:76" ht="16.5" customHeight="1" x14ac:dyDescent="0.15">
      <c r="BX263" s="165"/>
    </row>
    <row r="264" spans="76:76" ht="16.5" customHeight="1" x14ac:dyDescent="0.15">
      <c r="BX264" s="165"/>
    </row>
    <row r="265" spans="76:76" ht="16.5" customHeight="1" x14ac:dyDescent="0.15">
      <c r="BX265" s="165"/>
    </row>
    <row r="266" spans="76:76" ht="16.5" customHeight="1" x14ac:dyDescent="0.15">
      <c r="BX266" s="165"/>
    </row>
    <row r="267" spans="76:76" ht="16.5" customHeight="1" x14ac:dyDescent="0.15">
      <c r="BX267" s="165"/>
    </row>
    <row r="268" spans="76:76" ht="16.5" customHeight="1" x14ac:dyDescent="0.15">
      <c r="BX268" s="165"/>
    </row>
    <row r="269" spans="76:76" ht="16.5" customHeight="1" x14ac:dyDescent="0.15">
      <c r="BX269" s="165"/>
    </row>
    <row r="270" spans="76:76" ht="16.5" customHeight="1" x14ac:dyDescent="0.15">
      <c r="BX270" s="165"/>
    </row>
    <row r="271" spans="76:76" ht="16.5" customHeight="1" x14ac:dyDescent="0.15">
      <c r="BX271" s="165"/>
    </row>
    <row r="272" spans="76:76" ht="16.5" customHeight="1" x14ac:dyDescent="0.15">
      <c r="BX272" s="165"/>
    </row>
    <row r="273" spans="76:76" ht="16.5" customHeight="1" x14ac:dyDescent="0.15">
      <c r="BX273" s="165"/>
    </row>
    <row r="274" spans="76:76" ht="16.5" customHeight="1" x14ac:dyDescent="0.15">
      <c r="BX274" s="165"/>
    </row>
    <row r="275" spans="76:76" ht="16.5" customHeight="1" x14ac:dyDescent="0.15">
      <c r="BX275" s="165"/>
    </row>
    <row r="276" spans="76:76" ht="16.5" customHeight="1" x14ac:dyDescent="0.15">
      <c r="BX276" s="165"/>
    </row>
    <row r="277" spans="76:76" ht="16.5" customHeight="1" x14ac:dyDescent="0.15">
      <c r="BX277" s="165"/>
    </row>
    <row r="278" spans="76:76" ht="16.5" customHeight="1" x14ac:dyDescent="0.15">
      <c r="BX278" s="165"/>
    </row>
    <row r="279" spans="76:76" ht="16.5" customHeight="1" x14ac:dyDescent="0.15">
      <c r="BX279" s="165"/>
    </row>
    <row r="280" spans="76:76" ht="16.5" customHeight="1" x14ac:dyDescent="0.15">
      <c r="BX280" s="165"/>
    </row>
    <row r="281" spans="76:76" ht="16.5" customHeight="1" x14ac:dyDescent="0.15">
      <c r="BX281" s="165"/>
    </row>
    <row r="282" spans="76:76" ht="16.5" customHeight="1" x14ac:dyDescent="0.15">
      <c r="BX282" s="165"/>
    </row>
    <row r="283" spans="76:76" ht="16.5" customHeight="1" x14ac:dyDescent="0.15">
      <c r="BX283" s="165"/>
    </row>
    <row r="284" spans="76:76" ht="16.5" customHeight="1" x14ac:dyDescent="0.15">
      <c r="BX284" s="165"/>
    </row>
    <row r="285" spans="76:76" ht="16.5" customHeight="1" x14ac:dyDescent="0.15">
      <c r="BX285" s="165"/>
    </row>
    <row r="286" spans="76:76" ht="16.5" customHeight="1" x14ac:dyDescent="0.15">
      <c r="BX286" s="165"/>
    </row>
    <row r="287" spans="76:76" ht="16.5" customHeight="1" x14ac:dyDescent="0.15">
      <c r="BX287" s="165"/>
    </row>
    <row r="288" spans="76:76" ht="16.5" customHeight="1" x14ac:dyDescent="0.15">
      <c r="BX288" s="165"/>
    </row>
    <row r="289" spans="76:76" ht="16.5" customHeight="1" x14ac:dyDescent="0.15">
      <c r="BX289" s="165"/>
    </row>
    <row r="290" spans="76:76" ht="16.5" customHeight="1" x14ac:dyDescent="0.15">
      <c r="BX290" s="165"/>
    </row>
    <row r="291" spans="76:76" ht="16.5" customHeight="1" x14ac:dyDescent="0.15">
      <c r="BX291" s="165"/>
    </row>
    <row r="292" spans="76:76" ht="16.5" customHeight="1" x14ac:dyDescent="0.15">
      <c r="BX292" s="165"/>
    </row>
    <row r="293" spans="76:76" ht="16.5" customHeight="1" x14ac:dyDescent="0.15">
      <c r="BX293" s="165"/>
    </row>
    <row r="294" spans="76:76" ht="16.5" customHeight="1" x14ac:dyDescent="0.15">
      <c r="BX294" s="165"/>
    </row>
    <row r="295" spans="76:76" ht="16.5" customHeight="1" x14ac:dyDescent="0.15">
      <c r="BX295" s="165"/>
    </row>
    <row r="296" spans="76:76" ht="16.5" customHeight="1" x14ac:dyDescent="0.15">
      <c r="BX296" s="165"/>
    </row>
    <row r="297" spans="76:76" ht="16.5" customHeight="1" x14ac:dyDescent="0.15">
      <c r="BX297" s="165"/>
    </row>
    <row r="298" spans="76:76" ht="16.5" customHeight="1" x14ac:dyDescent="0.15">
      <c r="BX298" s="165"/>
    </row>
    <row r="299" spans="76:76" ht="16.5" customHeight="1" x14ac:dyDescent="0.15">
      <c r="BX299" s="165"/>
    </row>
    <row r="300" spans="76:76" ht="16.5" customHeight="1" x14ac:dyDescent="0.15">
      <c r="BX300" s="165"/>
    </row>
    <row r="301" spans="76:76" ht="16.5" customHeight="1" x14ac:dyDescent="0.15">
      <c r="BX301" s="165"/>
    </row>
    <row r="302" spans="76:76" ht="16.5" customHeight="1" x14ac:dyDescent="0.15">
      <c r="BX302" s="165"/>
    </row>
    <row r="303" spans="76:76" ht="16.5" customHeight="1" x14ac:dyDescent="0.15">
      <c r="BX303" s="165"/>
    </row>
    <row r="304" spans="76:76" ht="16.5" customHeight="1" x14ac:dyDescent="0.15">
      <c r="BX304" s="165"/>
    </row>
    <row r="305" spans="76:76" ht="16.5" customHeight="1" x14ac:dyDescent="0.15">
      <c r="BX305" s="165"/>
    </row>
    <row r="306" spans="76:76" ht="16.5" customHeight="1" x14ac:dyDescent="0.15">
      <c r="BX306" s="165"/>
    </row>
  </sheetData>
  <sheetProtection algorithmName="SHA-512" hashValue="ok0EzUzFJ9CyHuxW4UU5+eYu3b8rw2VlmA7+RgNKGkmqD2LevxwZh32zrhJQ9EJ19a2oSjZIKlNqO+d6g63KsA==" saltValue="CZXWmmhry2AAl3uhvRrexA==" spinCount="100000" sheet="1" selectLockedCells="1"/>
  <protectedRanges>
    <protectedRange sqref="B109:D110 B116:D116 B119:D124" name="範囲33"/>
  </protectedRanges>
  <mergeCells count="578">
    <mergeCell ref="CB138:CH138"/>
    <mergeCell ref="CB139:CH139"/>
    <mergeCell ref="B108:F108"/>
    <mergeCell ref="B109:F109"/>
    <mergeCell ref="B110:F110"/>
    <mergeCell ref="G108:H108"/>
    <mergeCell ref="G109:H109"/>
    <mergeCell ref="G110:H110"/>
    <mergeCell ref="B107:F107"/>
    <mergeCell ref="G107:K107"/>
    <mergeCell ref="B115:F115"/>
    <mergeCell ref="BU112:CC112"/>
    <mergeCell ref="CB125:CC125"/>
    <mergeCell ref="BX125:BY125"/>
    <mergeCell ref="CE125:CF125"/>
    <mergeCell ref="BS113:DY118"/>
    <mergeCell ref="CY123:CZ123"/>
    <mergeCell ref="DA123:DB123"/>
    <mergeCell ref="BZ124:CA124"/>
    <mergeCell ref="CB124:CC124"/>
    <mergeCell ref="CY124:CZ124"/>
    <mergeCell ref="DA124:DB124"/>
    <mergeCell ref="AV113:AZ113"/>
    <mergeCell ref="AV114:AZ114"/>
    <mergeCell ref="CL125:CM125"/>
    <mergeCell ref="CW125:CX125"/>
    <mergeCell ref="CN123:CO123"/>
    <mergeCell ref="CP123:CQ123"/>
    <mergeCell ref="CR123:CS123"/>
    <mergeCell ref="CW123:CX124"/>
    <mergeCell ref="CG123:CH123"/>
    <mergeCell ref="CI123:CJ123"/>
    <mergeCell ref="CL123:CM124"/>
    <mergeCell ref="CG124:CH124"/>
    <mergeCell ref="CI124:CJ124"/>
    <mergeCell ref="CN124:CO124"/>
    <mergeCell ref="CP124:CQ124"/>
    <mergeCell ref="CR124:CS124"/>
    <mergeCell ref="B118:H118"/>
    <mergeCell ref="B116:F116"/>
    <mergeCell ref="CE123:CF124"/>
    <mergeCell ref="BH118:BP118"/>
    <mergeCell ref="BH113:BP113"/>
    <mergeCell ref="BH114:BP114"/>
    <mergeCell ref="BQ115:BR116"/>
    <mergeCell ref="BQ117:BR118"/>
    <mergeCell ref="BH115:BP115"/>
    <mergeCell ref="BH116:BP116"/>
    <mergeCell ref="BH117:BP117"/>
    <mergeCell ref="BX123:BY124"/>
    <mergeCell ref="BZ123:CA123"/>
    <mergeCell ref="CB123:CC123"/>
    <mergeCell ref="L114:Q114"/>
    <mergeCell ref="W114:Y114"/>
    <mergeCell ref="AG114:AJ114"/>
    <mergeCell ref="AK114:AO114"/>
    <mergeCell ref="Z116:AB116"/>
    <mergeCell ref="BE115:BF116"/>
    <mergeCell ref="BG117:BG118"/>
    <mergeCell ref="AG118:AM118"/>
    <mergeCell ref="I118:AF118"/>
    <mergeCell ref="AK117:AN117"/>
    <mergeCell ref="AC116:AD116"/>
    <mergeCell ref="AC115:AD115"/>
    <mergeCell ref="G114:K114"/>
    <mergeCell ref="B112:AO112"/>
    <mergeCell ref="R114:V114"/>
    <mergeCell ref="Z114:AB114"/>
    <mergeCell ref="B114:F114"/>
    <mergeCell ref="G115:H115"/>
    <mergeCell ref="G116:H116"/>
    <mergeCell ref="AC114:AF114"/>
    <mergeCell ref="R115:U115"/>
    <mergeCell ref="W115:X115"/>
    <mergeCell ref="AK115:AN115"/>
    <mergeCell ref="AG115:AI115"/>
    <mergeCell ref="B113:AO113"/>
    <mergeCell ref="Z115:AB115"/>
    <mergeCell ref="AK116:AN116"/>
    <mergeCell ref="L115:P115"/>
    <mergeCell ref="BG108:BP109"/>
    <mergeCell ref="BQ108:BR109"/>
    <mergeCell ref="AS106:BD106"/>
    <mergeCell ref="BE106:BF106"/>
    <mergeCell ref="BG106:BP106"/>
    <mergeCell ref="BQ106:BR106"/>
    <mergeCell ref="AQ112:BD112"/>
    <mergeCell ref="L109:P109"/>
    <mergeCell ref="L108:P108"/>
    <mergeCell ref="AN111:AO111"/>
    <mergeCell ref="AC108:AD108"/>
    <mergeCell ref="AG111:AM111"/>
    <mergeCell ref="R110:V110"/>
    <mergeCell ref="Z110:AB110"/>
    <mergeCell ref="BG110:BP110"/>
    <mergeCell ref="BQ111:BR111"/>
    <mergeCell ref="AS107:BD107"/>
    <mergeCell ref="BE107:BF107"/>
    <mergeCell ref="BG107:BP107"/>
    <mergeCell ref="BQ107:BR107"/>
    <mergeCell ref="AK107:AO107"/>
    <mergeCell ref="W108:X108"/>
    <mergeCell ref="W109:X109"/>
    <mergeCell ref="AK108:AN108"/>
    <mergeCell ref="B105:R105"/>
    <mergeCell ref="B106:AO106"/>
    <mergeCell ref="AQ105:BR105"/>
    <mergeCell ref="AQ111:BD111"/>
    <mergeCell ref="AQ113:AS118"/>
    <mergeCell ref="AT113:AU116"/>
    <mergeCell ref="BA113:BD114"/>
    <mergeCell ref="BG113:BG114"/>
    <mergeCell ref="AV115:AZ116"/>
    <mergeCell ref="BA115:BD116"/>
    <mergeCell ref="BG115:BG116"/>
    <mergeCell ref="AT117:AU118"/>
    <mergeCell ref="AV117:BD118"/>
    <mergeCell ref="BE117:BF118"/>
    <mergeCell ref="AN118:AO118"/>
    <mergeCell ref="BE112:BF112"/>
    <mergeCell ref="BG112:BP112"/>
    <mergeCell ref="BQ112:BR112"/>
    <mergeCell ref="BE113:BF114"/>
    <mergeCell ref="BQ113:BR114"/>
    <mergeCell ref="AQ110:BD110"/>
    <mergeCell ref="BE110:BF110"/>
    <mergeCell ref="AC110:AD110"/>
    <mergeCell ref="AC109:AD109"/>
    <mergeCell ref="AK109:AN109"/>
    <mergeCell ref="AK110:AN110"/>
    <mergeCell ref="AG110:AI110"/>
    <mergeCell ref="AG109:AI109"/>
    <mergeCell ref="AG108:AI108"/>
    <mergeCell ref="AE108:AF108"/>
    <mergeCell ref="AE109:AF109"/>
    <mergeCell ref="I111:AF111"/>
    <mergeCell ref="BE111:BF111"/>
    <mergeCell ref="AQ108:AR109"/>
    <mergeCell ref="AS108:BD109"/>
    <mergeCell ref="BG111:BP111"/>
    <mergeCell ref="R108:V108"/>
    <mergeCell ref="Z108:AB108"/>
    <mergeCell ref="BQ110:BR110"/>
    <mergeCell ref="AQ106:AR107"/>
    <mergeCell ref="BE108:BF109"/>
    <mergeCell ref="B117:F117"/>
    <mergeCell ref="AG117:AI117"/>
    <mergeCell ref="AG116:AI116"/>
    <mergeCell ref="AE115:AF115"/>
    <mergeCell ref="AE116:AF116"/>
    <mergeCell ref="AE117:AF117"/>
    <mergeCell ref="Z117:AB117"/>
    <mergeCell ref="L117:P117"/>
    <mergeCell ref="L116:P116"/>
    <mergeCell ref="R117:U117"/>
    <mergeCell ref="R116:U116"/>
    <mergeCell ref="W117:X117"/>
    <mergeCell ref="W116:X116"/>
    <mergeCell ref="AC117:AD117"/>
    <mergeCell ref="G117:H117"/>
    <mergeCell ref="B111:H111"/>
    <mergeCell ref="R109:V109"/>
    <mergeCell ref="Z109:AB109"/>
    <mergeCell ref="L107:Q107"/>
    <mergeCell ref="R107:V107"/>
    <mergeCell ref="W107:Y107"/>
    <mergeCell ref="Z107:AB107"/>
    <mergeCell ref="AC107:AF107"/>
    <mergeCell ref="AG107:AJ107"/>
    <mergeCell ref="L110:P110"/>
    <mergeCell ref="W110:X110"/>
    <mergeCell ref="AE110:AF110"/>
    <mergeCell ref="BU5:BU6"/>
    <mergeCell ref="BV5:BV6"/>
    <mergeCell ref="B6:D11"/>
    <mergeCell ref="E6:L8"/>
    <mergeCell ref="M6:T8"/>
    <mergeCell ref="U6:AB8"/>
    <mergeCell ref="AO6:BC8"/>
    <mergeCell ref="BD6:BQ8"/>
    <mergeCell ref="BR6:BR8"/>
    <mergeCell ref="AO9:BC11"/>
    <mergeCell ref="BD9:BQ11"/>
    <mergeCell ref="BR9:BR11"/>
    <mergeCell ref="BR12:BR14"/>
    <mergeCell ref="BD15:BE17"/>
    <mergeCell ref="BF15:BQ17"/>
    <mergeCell ref="BR15:BR17"/>
    <mergeCell ref="AL18:AN56"/>
    <mergeCell ref="Z27:AI29"/>
    <mergeCell ref="AJ27:AJ29"/>
    <mergeCell ref="B1:BR1"/>
    <mergeCell ref="B3:N5"/>
    <mergeCell ref="R3:AJ5"/>
    <mergeCell ref="AL3:BR5"/>
    <mergeCell ref="E9:J11"/>
    <mergeCell ref="K9:L11"/>
    <mergeCell ref="M9:R11"/>
    <mergeCell ref="S9:T11"/>
    <mergeCell ref="U9:Z11"/>
    <mergeCell ref="AA9:AB11"/>
    <mergeCell ref="AC6:AE11"/>
    <mergeCell ref="AF6:AJ11"/>
    <mergeCell ref="AL6:AN14"/>
    <mergeCell ref="B12:D68"/>
    <mergeCell ref="E12:S14"/>
    <mergeCell ref="T12:Y14"/>
    <mergeCell ref="Z12:AJ14"/>
    <mergeCell ref="AO12:BC14"/>
    <mergeCell ref="BD12:BQ14"/>
    <mergeCell ref="E15:F26"/>
    <mergeCell ref="G15:S17"/>
    <mergeCell ref="T15:X17"/>
    <mergeCell ref="Y15:Y17"/>
    <mergeCell ref="AJ18:AJ20"/>
    <mergeCell ref="AJ33:AJ35"/>
    <mergeCell ref="Z15:AI17"/>
    <mergeCell ref="AJ15:AJ17"/>
    <mergeCell ref="AL15:BC17"/>
    <mergeCell ref="BD21:BQ23"/>
    <mergeCell ref="BD27:BQ29"/>
    <mergeCell ref="E27:F56"/>
    <mergeCell ref="G27:H41"/>
    <mergeCell ref="I27:Q29"/>
    <mergeCell ref="R27:S29"/>
    <mergeCell ref="T27:X29"/>
    <mergeCell ref="Y27:Y29"/>
    <mergeCell ref="I33:Q35"/>
    <mergeCell ref="R33:S35"/>
    <mergeCell ref="T33:X35"/>
    <mergeCell ref="Y33:Y35"/>
    <mergeCell ref="G54:S56"/>
    <mergeCell ref="BR21:BR23"/>
    <mergeCell ref="G24:S26"/>
    <mergeCell ref="T24:X26"/>
    <mergeCell ref="Y24:Y26"/>
    <mergeCell ref="Z24:AI26"/>
    <mergeCell ref="AJ24:AJ26"/>
    <mergeCell ref="AR24:BC26"/>
    <mergeCell ref="BD24:BQ26"/>
    <mergeCell ref="BR24:BR26"/>
    <mergeCell ref="AO18:AQ29"/>
    <mergeCell ref="AR18:BC20"/>
    <mergeCell ref="BD18:BQ20"/>
    <mergeCell ref="BR18:BR20"/>
    <mergeCell ref="G21:S23"/>
    <mergeCell ref="T21:X23"/>
    <mergeCell ref="Y21:Y23"/>
    <mergeCell ref="Z21:AI23"/>
    <mergeCell ref="AJ21:AJ23"/>
    <mergeCell ref="AR21:BC23"/>
    <mergeCell ref="G18:S20"/>
    <mergeCell ref="T18:X20"/>
    <mergeCell ref="Y18:Y20"/>
    <mergeCell ref="Z18:AI20"/>
    <mergeCell ref="AR27:BC29"/>
    <mergeCell ref="T54:X56"/>
    <mergeCell ref="Y54:Y56"/>
    <mergeCell ref="G51:Q53"/>
    <mergeCell ref="R51:S53"/>
    <mergeCell ref="T51:X53"/>
    <mergeCell ref="Y51:Y53"/>
    <mergeCell ref="BR27:BR29"/>
    <mergeCell ref="I30:Q32"/>
    <mergeCell ref="R30:S32"/>
    <mergeCell ref="T30:X32"/>
    <mergeCell ref="Y30:Y32"/>
    <mergeCell ref="Z30:AI32"/>
    <mergeCell ref="AJ30:AJ32"/>
    <mergeCell ref="AO30:AV31"/>
    <mergeCell ref="AO33:AV34"/>
    <mergeCell ref="AW33:BB35"/>
    <mergeCell ref="BC33:BC35"/>
    <mergeCell ref="BD33:BK34"/>
    <mergeCell ref="BL33:BQ35"/>
    <mergeCell ref="BR33:BR35"/>
    <mergeCell ref="AO35:AV35"/>
    <mergeCell ref="BD35:BK35"/>
    <mergeCell ref="AW30:BB32"/>
    <mergeCell ref="BC30:BC32"/>
    <mergeCell ref="BD30:BK31"/>
    <mergeCell ref="BL30:BQ32"/>
    <mergeCell ref="BR30:BR32"/>
    <mergeCell ref="AO32:AV32"/>
    <mergeCell ref="BD32:BK32"/>
    <mergeCell ref="Z33:AI35"/>
    <mergeCell ref="AO36:AV37"/>
    <mergeCell ref="AW36:BB38"/>
    <mergeCell ref="BC36:BC38"/>
    <mergeCell ref="BD36:BK37"/>
    <mergeCell ref="BL36:BQ38"/>
    <mergeCell ref="BR36:BR38"/>
    <mergeCell ref="AO38:AV38"/>
    <mergeCell ref="BD38:BK38"/>
    <mergeCell ref="I36:Q38"/>
    <mergeCell ref="R36:S38"/>
    <mergeCell ref="T36:X38"/>
    <mergeCell ref="Y36:Y38"/>
    <mergeCell ref="Z36:AI38"/>
    <mergeCell ref="AJ36:AJ38"/>
    <mergeCell ref="AW39:BB41"/>
    <mergeCell ref="BC39:BC41"/>
    <mergeCell ref="BD39:BK40"/>
    <mergeCell ref="BL39:BQ41"/>
    <mergeCell ref="BR39:BR41"/>
    <mergeCell ref="AO41:AV41"/>
    <mergeCell ref="BD41:BK41"/>
    <mergeCell ref="I39:S41"/>
    <mergeCell ref="T39:X41"/>
    <mergeCell ref="Y39:Y41"/>
    <mergeCell ref="Z39:AI41"/>
    <mergeCell ref="AJ39:AJ41"/>
    <mergeCell ref="AO39:AV40"/>
    <mergeCell ref="AW42:BB44"/>
    <mergeCell ref="BC42:BC44"/>
    <mergeCell ref="BD42:BK43"/>
    <mergeCell ref="BL42:BQ44"/>
    <mergeCell ref="BR42:BR44"/>
    <mergeCell ref="AO44:AV44"/>
    <mergeCell ref="BD44:BK44"/>
    <mergeCell ref="G42:S44"/>
    <mergeCell ref="T42:X44"/>
    <mergeCell ref="Y42:Y44"/>
    <mergeCell ref="Z42:AI44"/>
    <mergeCell ref="AJ42:AJ44"/>
    <mergeCell ref="AO42:AV43"/>
    <mergeCell ref="BL45:BQ47"/>
    <mergeCell ref="BR45:BR47"/>
    <mergeCell ref="AO47:AV47"/>
    <mergeCell ref="BD47:BK47"/>
    <mergeCell ref="G45:S47"/>
    <mergeCell ref="T45:X47"/>
    <mergeCell ref="Y45:Y47"/>
    <mergeCell ref="Z45:AI47"/>
    <mergeCell ref="AJ45:AJ47"/>
    <mergeCell ref="AO45:AV46"/>
    <mergeCell ref="G48:S50"/>
    <mergeCell ref="T48:X50"/>
    <mergeCell ref="Y48:Y50"/>
    <mergeCell ref="Z48:AI50"/>
    <mergeCell ref="AJ48:AJ50"/>
    <mergeCell ref="AO48:AV49"/>
    <mergeCell ref="AW45:BB47"/>
    <mergeCell ref="BC45:BC47"/>
    <mergeCell ref="BD45:BK46"/>
    <mergeCell ref="BR54:BR56"/>
    <mergeCell ref="AO56:AV56"/>
    <mergeCell ref="BD56:BK56"/>
    <mergeCell ref="Z51:AI53"/>
    <mergeCell ref="AJ51:AJ53"/>
    <mergeCell ref="AW48:BB50"/>
    <mergeCell ref="BC48:BC50"/>
    <mergeCell ref="BD48:BK49"/>
    <mergeCell ref="Z54:AI56"/>
    <mergeCell ref="AJ54:AJ56"/>
    <mergeCell ref="AO54:AV55"/>
    <mergeCell ref="AO51:AV52"/>
    <mergeCell ref="AW51:BB53"/>
    <mergeCell ref="BC51:BC53"/>
    <mergeCell ref="BD51:BK52"/>
    <mergeCell ref="BL48:BQ50"/>
    <mergeCell ref="BR48:BR50"/>
    <mergeCell ref="AO50:AV50"/>
    <mergeCell ref="BD50:BK50"/>
    <mergeCell ref="BF57:BQ59"/>
    <mergeCell ref="BR57:BR59"/>
    <mergeCell ref="BL51:BQ53"/>
    <mergeCell ref="BR51:BR53"/>
    <mergeCell ref="AO53:AV53"/>
    <mergeCell ref="BD53:BK53"/>
    <mergeCell ref="G60:S62"/>
    <mergeCell ref="T60:X62"/>
    <mergeCell ref="Y60:Y62"/>
    <mergeCell ref="Z60:AI62"/>
    <mergeCell ref="AJ60:AJ62"/>
    <mergeCell ref="AL60:BC62"/>
    <mergeCell ref="G57:S59"/>
    <mergeCell ref="T57:X59"/>
    <mergeCell ref="Y57:Y59"/>
    <mergeCell ref="Z57:AI59"/>
    <mergeCell ref="AJ57:AJ59"/>
    <mergeCell ref="BD60:BD62"/>
    <mergeCell ref="BE60:BQ62"/>
    <mergeCell ref="BR60:BR62"/>
    <mergeCell ref="AW54:BB56"/>
    <mergeCell ref="BC54:BC56"/>
    <mergeCell ref="BD54:BK55"/>
    <mergeCell ref="BL54:BQ56"/>
    <mergeCell ref="E77:L77"/>
    <mergeCell ref="U77:AB77"/>
    <mergeCell ref="E63:S65"/>
    <mergeCell ref="Z63:AI65"/>
    <mergeCell ref="AJ63:AJ65"/>
    <mergeCell ref="AL63:BC65"/>
    <mergeCell ref="BD63:BR65"/>
    <mergeCell ref="E57:F62"/>
    <mergeCell ref="BD66:BR68"/>
    <mergeCell ref="B69:Y71"/>
    <mergeCell ref="Z69:AA71"/>
    <mergeCell ref="AB69:AI71"/>
    <mergeCell ref="AJ69:AJ71"/>
    <mergeCell ref="AL69:AV71"/>
    <mergeCell ref="AW69:BC71"/>
    <mergeCell ref="BD69:BR71"/>
    <mergeCell ref="E66:S68"/>
    <mergeCell ref="T66:X68"/>
    <mergeCell ref="Y66:Y68"/>
    <mergeCell ref="Z66:AI68"/>
    <mergeCell ref="AJ66:AJ68"/>
    <mergeCell ref="AL66:BC68"/>
    <mergeCell ref="AL57:BC59"/>
    <mergeCell ref="BD57:BE59"/>
    <mergeCell ref="AJ81:AJ83"/>
    <mergeCell ref="AW84:AX86"/>
    <mergeCell ref="BQ72:BR74"/>
    <mergeCell ref="E74:L74"/>
    <mergeCell ref="U74:AB74"/>
    <mergeCell ref="E75:L76"/>
    <mergeCell ref="M75:S77"/>
    <mergeCell ref="T75:T77"/>
    <mergeCell ref="U75:AB76"/>
    <mergeCell ref="AC75:AI77"/>
    <mergeCell ref="AJ75:AJ77"/>
    <mergeCell ref="AL75:BC77"/>
    <mergeCell ref="AJ72:AJ74"/>
    <mergeCell ref="AL72:AV74"/>
    <mergeCell ref="AW72:AX74"/>
    <mergeCell ref="AY72:BA74"/>
    <mergeCell ref="BB72:BC74"/>
    <mergeCell ref="BD72:BP74"/>
    <mergeCell ref="E72:L73"/>
    <mergeCell ref="M72:S74"/>
    <mergeCell ref="T72:T74"/>
    <mergeCell ref="U72:AB73"/>
    <mergeCell ref="AC72:AI74"/>
    <mergeCell ref="BD75:BR77"/>
    <mergeCell ref="U83:AB83"/>
    <mergeCell ref="E84:L85"/>
    <mergeCell ref="M84:S86"/>
    <mergeCell ref="T84:T86"/>
    <mergeCell ref="U84:AB85"/>
    <mergeCell ref="AC84:AI86"/>
    <mergeCell ref="U86:AB86"/>
    <mergeCell ref="E81:L82"/>
    <mergeCell ref="M81:S83"/>
    <mergeCell ref="T81:T83"/>
    <mergeCell ref="U81:AB82"/>
    <mergeCell ref="AC81:AI83"/>
    <mergeCell ref="BD87:BR89"/>
    <mergeCell ref="E87:L88"/>
    <mergeCell ref="M87:S89"/>
    <mergeCell ref="E78:L79"/>
    <mergeCell ref="M78:S80"/>
    <mergeCell ref="T78:T80"/>
    <mergeCell ref="U78:AB79"/>
    <mergeCell ref="AC78:AI80"/>
    <mergeCell ref="AJ78:AJ80"/>
    <mergeCell ref="AL78:BC80"/>
    <mergeCell ref="AL81:AV83"/>
    <mergeCell ref="AL84:AV86"/>
    <mergeCell ref="AJ84:AJ86"/>
    <mergeCell ref="E86:L86"/>
    <mergeCell ref="BD78:BR80"/>
    <mergeCell ref="E80:L80"/>
    <mergeCell ref="U80:AB80"/>
    <mergeCell ref="AY84:BA86"/>
    <mergeCell ref="BB84:BC86"/>
    <mergeCell ref="BD84:BP86"/>
    <mergeCell ref="BQ84:BR86"/>
    <mergeCell ref="AW81:BC83"/>
    <mergeCell ref="BD81:BR83"/>
    <mergeCell ref="E83:L83"/>
    <mergeCell ref="E90:L91"/>
    <mergeCell ref="M90:S92"/>
    <mergeCell ref="T90:T92"/>
    <mergeCell ref="U90:AB91"/>
    <mergeCell ref="T87:T89"/>
    <mergeCell ref="U87:AB88"/>
    <mergeCell ref="AC87:AI89"/>
    <mergeCell ref="AJ87:AJ89"/>
    <mergeCell ref="AL87:BC89"/>
    <mergeCell ref="T63:X65"/>
    <mergeCell ref="Y63:Y65"/>
    <mergeCell ref="E101:L101"/>
    <mergeCell ref="U101:AB101"/>
    <mergeCell ref="AL96:AV98"/>
    <mergeCell ref="AW96:AX98"/>
    <mergeCell ref="AY96:BA98"/>
    <mergeCell ref="BB96:BC98"/>
    <mergeCell ref="BD96:BP98"/>
    <mergeCell ref="E96:L97"/>
    <mergeCell ref="M96:S98"/>
    <mergeCell ref="T96:T98"/>
    <mergeCell ref="U96:AB97"/>
    <mergeCell ref="AC96:AI98"/>
    <mergeCell ref="E98:L98"/>
    <mergeCell ref="U98:AB98"/>
    <mergeCell ref="U93:AB94"/>
    <mergeCell ref="AC93:AI95"/>
    <mergeCell ref="AJ93:AJ95"/>
    <mergeCell ref="AC90:AI92"/>
    <mergeCell ref="AJ90:AJ92"/>
    <mergeCell ref="AL90:BC92"/>
    <mergeCell ref="BD90:BR92"/>
    <mergeCell ref="E92:L92"/>
    <mergeCell ref="B102:Y104"/>
    <mergeCell ref="Z102:AA104"/>
    <mergeCell ref="AB102:AI104"/>
    <mergeCell ref="AJ102:AJ104"/>
    <mergeCell ref="B72:D101"/>
    <mergeCell ref="AL93:AV95"/>
    <mergeCell ref="AW93:BC95"/>
    <mergeCell ref="BD93:BR95"/>
    <mergeCell ref="E95:L95"/>
    <mergeCell ref="U95:AB95"/>
    <mergeCell ref="E93:L94"/>
    <mergeCell ref="M93:S95"/>
    <mergeCell ref="T93:T95"/>
    <mergeCell ref="BQ96:BR98"/>
    <mergeCell ref="E99:L100"/>
    <mergeCell ref="M99:S101"/>
    <mergeCell ref="T99:T101"/>
    <mergeCell ref="U99:AB100"/>
    <mergeCell ref="AC99:AI101"/>
    <mergeCell ref="AJ99:AJ101"/>
    <mergeCell ref="AJ96:AJ98"/>
    <mergeCell ref="U92:AB92"/>
    <mergeCell ref="E89:L89"/>
    <mergeCell ref="U89:AB89"/>
    <mergeCell ref="BX151:BY152"/>
    <mergeCell ref="BZ151:CA151"/>
    <mergeCell ref="CB151:CC151"/>
    <mergeCell ref="BZ152:CA152"/>
    <mergeCell ref="CB152:CC152"/>
    <mergeCell ref="BX153:BY153"/>
    <mergeCell ref="CB153:CC153"/>
    <mergeCell ref="CE151:CF152"/>
    <mergeCell ref="CG151:CH151"/>
    <mergeCell ref="CU152:CV152"/>
    <mergeCell ref="CW152:CX152"/>
    <mergeCell ref="CY152:CZ152"/>
    <mergeCell ref="CS153:CT153"/>
    <mergeCell ref="CI151:CJ151"/>
    <mergeCell ref="CG152:CH152"/>
    <mergeCell ref="CI152:CJ152"/>
    <mergeCell ref="CE153:CF153"/>
    <mergeCell ref="CI153:CJ153"/>
    <mergeCell ref="CL151:CM152"/>
    <mergeCell ref="CN151:CO151"/>
    <mergeCell ref="CP151:CQ151"/>
    <mergeCell ref="CN152:CO152"/>
    <mergeCell ref="CP152:CQ152"/>
    <mergeCell ref="CL153:CM153"/>
    <mergeCell ref="CP153:CQ153"/>
    <mergeCell ref="AQ100:BR104"/>
    <mergeCell ref="DQ151:DR151"/>
    <mergeCell ref="DS151:DT151"/>
    <mergeCell ref="DU151:DV151"/>
    <mergeCell ref="DQ152:DR152"/>
    <mergeCell ref="DS152:DT152"/>
    <mergeCell ref="DU152:DV152"/>
    <mergeCell ref="DO153:DP153"/>
    <mergeCell ref="DS153:DT153"/>
    <mergeCell ref="DF151:DG151"/>
    <mergeCell ref="DH151:DI151"/>
    <mergeCell ref="DJ151:DK151"/>
    <mergeCell ref="DF152:DG152"/>
    <mergeCell ref="DH152:DI152"/>
    <mergeCell ref="DJ152:DK152"/>
    <mergeCell ref="DD153:DE153"/>
    <mergeCell ref="DH153:DI153"/>
    <mergeCell ref="DO151:DP152"/>
    <mergeCell ref="CW153:CX153"/>
    <mergeCell ref="DD151:DE152"/>
    <mergeCell ref="CS151:CT152"/>
    <mergeCell ref="CU151:CV151"/>
    <mergeCell ref="CW151:CX151"/>
    <mergeCell ref="CY151:CZ151"/>
  </mergeCells>
  <phoneticPr fontId="1"/>
  <dataValidations xWindow="219" yWindow="497" count="14">
    <dataValidation type="whole" operator="greaterThanOrEqual" allowBlank="1" showInputMessage="1" showErrorMessage="1" sqref="Z15:AI26 T15:X26 M75:S77 T57:X68 AB69:AI71 BL30:BQ56 AC72:AI101 BD6:BQ14 BD18:BQ26 M81:S101 Z57:AI68 AW39:BB56 AW33:BB35 BD72:BP74 BD84:BP86 BD96:BP98 U9:Z11 E9:J11 M9:R11">
      <formula1>1</formula1>
    </dataValidation>
    <dataValidation operator="greaterThanOrEqual" allowBlank="1" showInputMessage="1" showErrorMessage="1" sqref="M78:S80 AW30:BB32 AW36:BB38"/>
    <dataValidation type="list" allowBlank="1" showInputMessage="1" showErrorMessage="1" prompt="支払った所得の種別を選択してください。" sqref="AL96:AV98 AL72:AV74 AL84:AV86">
      <formula1>$BU$1:$BU$2</formula1>
    </dataValidation>
    <dataValidation type="whole" allowBlank="1" showInputMessage="1" showErrorMessage="1" sqref="AY72:BA74 AY96:BA98 AY84:BA86">
      <formula1>1</formula1>
      <formula2>366</formula2>
    </dataValidation>
    <dataValidation type="decimal" operator="greaterThanOrEqual" allowBlank="1" showInputMessage="1" showErrorMessage="1" sqref="S9:T11 AA9:AE11 K9:L11">
      <formula1>0.1</formula1>
    </dataValidation>
    <dataValidation type="list" allowBlank="1" showInputMessage="1" showErrorMessage="1" sqref="AF6:AJ11">
      <formula1>"○"</formula1>
    </dataValidation>
    <dataValidation type="list" allowBlank="1" showDropDown="1" showInputMessage="1" showErrorMessage="1" prompt="平成１９年４月１日以後に取得" sqref="I110">
      <formula1>INDIRECT($G$110)</formula1>
    </dataValidation>
    <dataValidation type="whole" allowBlank="1" showInputMessage="1" showErrorMessage="1" prompt="平成元年１月１日より平成１９年３月３１日以前に取得" sqref="I115:I117">
      <formula1>1</formula1>
      <formula2>19</formula2>
    </dataValidation>
    <dataValidation allowBlank="1" showInputMessage="1" showErrorMessage="1" prompt="平成１９年４月１日以後に取得" sqref="K108:K110"/>
    <dataValidation allowBlank="1" showInputMessage="1" showErrorMessage="1" prompt="平成元年１月１日より平成１９年３月３１日以前に取得_x000a_" sqref="K115:K117"/>
    <dataValidation type="list" allowBlank="1" showInputMessage="1" showErrorMessage="1" sqref="G108:H110">
      <formula1>"平成,令和"</formula1>
    </dataValidation>
    <dataValidation type="list" allowBlank="1" showInputMessage="1" showErrorMessage="1" sqref="G115:H117">
      <formula1>"平成"</formula1>
    </dataValidation>
    <dataValidation type="list" allowBlank="1" showDropDown="1" showInputMessage="1" showErrorMessage="1" prompt="平成１９年４月１日以後に取得" sqref="I108">
      <formula1>INDIRECT($G$108)</formula1>
    </dataValidation>
    <dataValidation type="list" allowBlank="1" showDropDown="1" showInputMessage="1" showErrorMessage="1" prompt="平成１９年４月１日以後に取得" sqref="I109">
      <formula1>INDIRECT($G$109)</formula1>
    </dataValidation>
  </dataValidations>
  <pageMargins left="0.47244094488188981" right="0.11811023622047245" top="0.31496062992125984" bottom="0.19685039370078741" header="0.31496062992125984" footer="0.31496062992125984"/>
  <pageSetup paperSize="9" fitToHeight="0" orientation="portrait" r:id="rId1"/>
  <drawing r:id="rId2"/>
  <tableParts count="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U34"/>
  <sheetViews>
    <sheetView showGridLines="0" showRowColHeaders="0" showZeros="0" zoomScale="70" zoomScaleNormal="70" zoomScaleSheetLayoutView="86" zoomScalePageLayoutView="55" workbookViewId="0">
      <selection activeCell="F9" sqref="F9:H9"/>
    </sheetView>
  </sheetViews>
  <sheetFormatPr defaultColWidth="5.25" defaultRowHeight="30" customHeight="1" outlineLevelCol="1" x14ac:dyDescent="0.15"/>
  <cols>
    <col min="1" max="44" width="5.25" style="93"/>
    <col min="45" max="45" width="10.75" style="94" hidden="1" customWidth="1" outlineLevel="1"/>
    <col min="46" max="46" width="5.25" style="93" hidden="1" customWidth="1" outlineLevel="1"/>
    <col min="47" max="47" width="5.25" style="93" collapsed="1"/>
    <col min="48" max="16384" width="5.25" style="93"/>
  </cols>
  <sheetData>
    <row r="1" spans="2:45" s="91" customFormat="1" ht="34.5" customHeight="1" x14ac:dyDescent="0.15">
      <c r="B1" s="1789" t="s">
        <v>287</v>
      </c>
      <c r="C1" s="1789"/>
      <c r="D1" s="1789"/>
      <c r="E1" s="1789"/>
      <c r="F1" s="1789"/>
      <c r="G1" s="1789"/>
      <c r="H1" s="1789"/>
      <c r="I1" s="1789"/>
      <c r="J1" s="1789"/>
      <c r="K1" s="1789"/>
      <c r="L1" s="1789"/>
      <c r="M1" s="1789"/>
      <c r="N1" s="1789"/>
      <c r="O1" s="1789"/>
      <c r="P1" s="1789"/>
      <c r="Q1" s="1789"/>
      <c r="R1" s="1789"/>
      <c r="S1" s="1789"/>
      <c r="T1" s="1789"/>
      <c r="U1" s="1789"/>
      <c r="V1" s="1789"/>
      <c r="W1" s="1789"/>
      <c r="X1" s="1789"/>
      <c r="Y1" s="1789"/>
      <c r="Z1" s="1789"/>
      <c r="AA1" s="1789"/>
      <c r="AB1" s="1789"/>
      <c r="AC1" s="1789"/>
      <c r="AD1" s="1789"/>
      <c r="AE1" s="1789"/>
      <c r="AF1" s="1789"/>
      <c r="AG1" s="1789"/>
      <c r="AH1" s="1789"/>
      <c r="AI1" s="1789"/>
      <c r="AJ1" s="1789"/>
      <c r="AK1" s="1789"/>
      <c r="AL1" s="1789"/>
      <c r="AM1" s="1789"/>
      <c r="AN1" s="1789"/>
      <c r="AO1" s="1789"/>
      <c r="AP1" s="1789"/>
      <c r="AQ1" s="1789"/>
      <c r="AS1" s="92"/>
    </row>
    <row r="3" spans="2:45" ht="69.95" customHeight="1" x14ac:dyDescent="0.15">
      <c r="B3" s="1790" t="s">
        <v>357</v>
      </c>
      <c r="C3" s="1790"/>
      <c r="D3" s="1790"/>
      <c r="E3" s="1790"/>
      <c r="F3" s="1790"/>
      <c r="G3" s="1790"/>
      <c r="H3" s="1790"/>
      <c r="I3" s="1790"/>
      <c r="J3" s="1790"/>
      <c r="K3" s="1790"/>
      <c r="L3" s="1790"/>
      <c r="M3" s="1790"/>
      <c r="N3" s="1790"/>
      <c r="O3" s="1790"/>
      <c r="P3" s="1790"/>
      <c r="Q3" s="1790"/>
      <c r="R3" s="1790"/>
      <c r="S3" s="1790"/>
      <c r="T3" s="1790"/>
      <c r="U3" s="95"/>
      <c r="V3" s="95"/>
      <c r="W3" s="95"/>
      <c r="X3" s="96"/>
      <c r="Y3" s="96"/>
      <c r="Z3" s="96"/>
      <c r="AA3" s="96"/>
      <c r="AB3" s="96"/>
      <c r="AC3" s="96"/>
      <c r="AD3" s="96"/>
      <c r="AE3" s="96"/>
      <c r="AF3" s="96"/>
      <c r="AG3" s="97"/>
      <c r="AH3" s="97"/>
      <c r="AI3" s="97"/>
      <c r="AJ3" s="97"/>
      <c r="AK3" s="97"/>
      <c r="AL3" s="97"/>
      <c r="AM3" s="97"/>
      <c r="AN3" s="97"/>
      <c r="AO3" s="97"/>
      <c r="AP3" s="97"/>
      <c r="AQ3" s="97"/>
    </row>
    <row r="4" spans="2:45" ht="30" customHeight="1" x14ac:dyDescent="0.15">
      <c r="B4" s="94" t="s">
        <v>251</v>
      </c>
      <c r="C4" s="94"/>
      <c r="D4" s="94"/>
      <c r="E4" s="94"/>
      <c r="F4" s="98"/>
      <c r="G4" s="98"/>
      <c r="H4" s="98"/>
      <c r="I4" s="98"/>
      <c r="J4" s="98"/>
      <c r="K4" s="98"/>
      <c r="L4" s="98"/>
      <c r="M4" s="98"/>
      <c r="N4" s="98"/>
      <c r="O4" s="98"/>
      <c r="P4" s="98"/>
      <c r="Q4" s="98"/>
      <c r="R4" s="98"/>
      <c r="S4" s="98"/>
      <c r="T4" s="98"/>
      <c r="U4" s="98"/>
      <c r="V4" s="98"/>
      <c r="W4" s="98"/>
    </row>
    <row r="5" spans="2:45" ht="30" customHeight="1" x14ac:dyDescent="0.15">
      <c r="B5" s="1711"/>
      <c r="C5" s="1712"/>
      <c r="D5" s="1712"/>
      <c r="E5" s="1713"/>
      <c r="F5" s="1791" t="s">
        <v>690</v>
      </c>
      <c r="G5" s="1792"/>
      <c r="H5" s="1792"/>
      <c r="I5" s="1792"/>
      <c r="J5" s="1792"/>
      <c r="K5" s="1792"/>
      <c r="L5" s="1792"/>
      <c r="M5" s="1792"/>
      <c r="N5" s="1793"/>
      <c r="O5" s="1791" t="s">
        <v>691</v>
      </c>
      <c r="P5" s="1792"/>
      <c r="Q5" s="1792"/>
      <c r="R5" s="1792"/>
      <c r="S5" s="1792"/>
      <c r="T5" s="1792"/>
      <c r="U5" s="1792"/>
      <c r="V5" s="1792"/>
      <c r="W5" s="1792"/>
      <c r="X5" s="1792"/>
      <c r="Y5" s="1792"/>
      <c r="Z5" s="1792"/>
      <c r="AA5" s="1792"/>
      <c r="AB5" s="1792"/>
      <c r="AC5" s="1792"/>
      <c r="AD5" s="1792"/>
      <c r="AE5" s="1792"/>
      <c r="AF5" s="1793"/>
      <c r="AG5" s="1702" t="s">
        <v>692</v>
      </c>
      <c r="AH5" s="1702"/>
      <c r="AI5" s="1702"/>
      <c r="AJ5" s="1702"/>
      <c r="AK5" s="1702"/>
      <c r="AL5" s="1702"/>
      <c r="AM5" s="1702"/>
      <c r="AN5" s="1702"/>
      <c r="AO5" s="1702"/>
      <c r="AP5" s="1702"/>
      <c r="AQ5" s="1702"/>
    </row>
    <row r="6" spans="2:45" ht="45" customHeight="1" thickBot="1" x14ac:dyDescent="0.2">
      <c r="B6" s="1717"/>
      <c r="C6" s="1718"/>
      <c r="D6" s="1718"/>
      <c r="E6" s="1719"/>
      <c r="F6" s="1711" t="s">
        <v>197</v>
      </c>
      <c r="G6" s="1712"/>
      <c r="H6" s="1712"/>
      <c r="I6" s="1712"/>
      <c r="J6" s="1712"/>
      <c r="K6" s="1712"/>
      <c r="L6" s="1712"/>
      <c r="M6" s="1712"/>
      <c r="N6" s="1713"/>
      <c r="O6" s="1711" t="s">
        <v>358</v>
      </c>
      <c r="P6" s="1712"/>
      <c r="Q6" s="1712"/>
      <c r="R6" s="1712"/>
      <c r="S6" s="1712"/>
      <c r="T6" s="1712"/>
      <c r="U6" s="1712"/>
      <c r="V6" s="1712"/>
      <c r="W6" s="1713"/>
      <c r="X6" s="1738" t="s">
        <v>382</v>
      </c>
      <c r="Y6" s="1794"/>
      <c r="Z6" s="1794"/>
      <c r="AA6" s="1794"/>
      <c r="AB6" s="1794"/>
      <c r="AC6" s="1794"/>
      <c r="AD6" s="1794"/>
      <c r="AE6" s="1794"/>
      <c r="AF6" s="1795"/>
      <c r="AG6" s="1720" t="s">
        <v>363</v>
      </c>
      <c r="AH6" s="1721"/>
      <c r="AI6" s="1721"/>
      <c r="AJ6" s="1721"/>
      <c r="AK6" s="1721"/>
      <c r="AL6" s="1721"/>
      <c r="AM6" s="1721"/>
      <c r="AN6" s="1721"/>
      <c r="AO6" s="1721"/>
      <c r="AP6" s="1721"/>
      <c r="AQ6" s="1722"/>
    </row>
    <row r="7" spans="2:45" ht="30" customHeight="1" x14ac:dyDescent="0.15">
      <c r="B7" s="1766" t="s">
        <v>378</v>
      </c>
      <c r="C7" s="1767"/>
      <c r="D7" s="1767"/>
      <c r="E7" s="1768"/>
      <c r="F7" s="1772" t="s">
        <v>198</v>
      </c>
      <c r="G7" s="1773"/>
      <c r="H7" s="1774"/>
      <c r="I7" s="1778" t="s">
        <v>364</v>
      </c>
      <c r="J7" s="1778"/>
      <c r="K7" s="1778" t="s">
        <v>365</v>
      </c>
      <c r="L7" s="1778"/>
      <c r="M7" s="1778"/>
      <c r="N7" s="1779"/>
      <c r="O7" s="1772" t="s">
        <v>198</v>
      </c>
      <c r="P7" s="1773"/>
      <c r="Q7" s="1774"/>
      <c r="R7" s="1778" t="s">
        <v>364</v>
      </c>
      <c r="S7" s="1778"/>
      <c r="T7" s="1778" t="s">
        <v>365</v>
      </c>
      <c r="U7" s="1778"/>
      <c r="V7" s="1778"/>
      <c r="W7" s="1779"/>
      <c r="X7" s="1784" t="s">
        <v>198</v>
      </c>
      <c r="Y7" s="1785"/>
      <c r="Z7" s="1786"/>
      <c r="AA7" s="1787" t="s">
        <v>364</v>
      </c>
      <c r="AB7" s="1787"/>
      <c r="AC7" s="1787" t="s">
        <v>366</v>
      </c>
      <c r="AD7" s="1787"/>
      <c r="AE7" s="1787"/>
      <c r="AF7" s="1788"/>
      <c r="AG7" s="1772" t="s">
        <v>198</v>
      </c>
      <c r="AH7" s="1773"/>
      <c r="AI7" s="1774"/>
      <c r="AJ7" s="1778" t="s">
        <v>364</v>
      </c>
      <c r="AK7" s="1778"/>
      <c r="AL7" s="1778" t="s">
        <v>367</v>
      </c>
      <c r="AM7" s="1778"/>
      <c r="AN7" s="1778" t="s">
        <v>366</v>
      </c>
      <c r="AO7" s="1778"/>
      <c r="AP7" s="1778"/>
      <c r="AQ7" s="1779"/>
    </row>
    <row r="8" spans="2:45" ht="15" customHeight="1" x14ac:dyDescent="0.15">
      <c r="B8" s="1769"/>
      <c r="C8" s="1770"/>
      <c r="D8" s="1770"/>
      <c r="E8" s="1771"/>
      <c r="F8" s="1775"/>
      <c r="G8" s="1776"/>
      <c r="H8" s="1777"/>
      <c r="I8" s="1780" t="s">
        <v>368</v>
      </c>
      <c r="J8" s="1781"/>
      <c r="K8" s="1780" t="s">
        <v>369</v>
      </c>
      <c r="L8" s="1782"/>
      <c r="M8" s="1782"/>
      <c r="N8" s="1783"/>
      <c r="O8" s="1775"/>
      <c r="P8" s="1776"/>
      <c r="Q8" s="1777"/>
      <c r="R8" s="1780" t="s">
        <v>368</v>
      </c>
      <c r="S8" s="1781"/>
      <c r="T8" s="1780" t="s">
        <v>369</v>
      </c>
      <c r="U8" s="1782"/>
      <c r="V8" s="1782"/>
      <c r="W8" s="1783"/>
      <c r="X8" s="1775"/>
      <c r="Y8" s="1776"/>
      <c r="Z8" s="1777"/>
      <c r="AA8" s="1780" t="s">
        <v>368</v>
      </c>
      <c r="AB8" s="1781"/>
      <c r="AC8" s="1780" t="s">
        <v>369</v>
      </c>
      <c r="AD8" s="1782"/>
      <c r="AE8" s="1782"/>
      <c r="AF8" s="1783"/>
      <c r="AG8" s="1775"/>
      <c r="AH8" s="1776"/>
      <c r="AI8" s="1777"/>
      <c r="AJ8" s="1780" t="s">
        <v>368</v>
      </c>
      <c r="AK8" s="1781"/>
      <c r="AL8" s="1780" t="s">
        <v>369</v>
      </c>
      <c r="AM8" s="1781"/>
      <c r="AN8" s="1780" t="s">
        <v>369</v>
      </c>
      <c r="AO8" s="1782"/>
      <c r="AP8" s="1782"/>
      <c r="AQ8" s="1783"/>
    </row>
    <row r="9" spans="2:45" ht="34.5" customHeight="1" x14ac:dyDescent="0.15">
      <c r="B9" s="1760" t="s">
        <v>263</v>
      </c>
      <c r="C9" s="1760"/>
      <c r="D9" s="1760"/>
      <c r="E9" s="1761"/>
      <c r="F9" s="1744"/>
      <c r="G9" s="1745"/>
      <c r="H9" s="1745"/>
      <c r="I9" s="1746"/>
      <c r="J9" s="1746"/>
      <c r="K9" s="1742"/>
      <c r="L9" s="1742"/>
      <c r="M9" s="1742"/>
      <c r="N9" s="1743"/>
      <c r="O9" s="1744"/>
      <c r="P9" s="1745"/>
      <c r="Q9" s="1745"/>
      <c r="R9" s="1746"/>
      <c r="S9" s="1746"/>
      <c r="T9" s="1742"/>
      <c r="U9" s="1742"/>
      <c r="V9" s="1742"/>
      <c r="W9" s="1743"/>
      <c r="X9" s="1744"/>
      <c r="Y9" s="1745"/>
      <c r="Z9" s="1745"/>
      <c r="AA9" s="1746"/>
      <c r="AB9" s="1746"/>
      <c r="AC9" s="1742"/>
      <c r="AD9" s="1742"/>
      <c r="AE9" s="1742"/>
      <c r="AF9" s="1743"/>
      <c r="AG9" s="1744"/>
      <c r="AH9" s="1745"/>
      <c r="AI9" s="1745"/>
      <c r="AJ9" s="1746"/>
      <c r="AK9" s="1746"/>
      <c r="AL9" s="1703"/>
      <c r="AM9" s="1703"/>
      <c r="AN9" s="1762">
        <f>AJ9*AL9</f>
        <v>0</v>
      </c>
      <c r="AO9" s="1762"/>
      <c r="AP9" s="1762"/>
      <c r="AQ9" s="1763"/>
      <c r="AS9" s="94" t="s">
        <v>388</v>
      </c>
    </row>
    <row r="10" spans="2:45" s="99" customFormat="1" ht="35.1" customHeight="1" x14ac:dyDescent="0.15">
      <c r="B10" s="1760" t="s">
        <v>359</v>
      </c>
      <c r="C10" s="1760"/>
      <c r="D10" s="1760"/>
      <c r="E10" s="1761"/>
      <c r="F10" s="1744"/>
      <c r="G10" s="1745"/>
      <c r="H10" s="1745"/>
      <c r="I10" s="1746"/>
      <c r="J10" s="1746"/>
      <c r="K10" s="1742"/>
      <c r="L10" s="1742"/>
      <c r="M10" s="1742"/>
      <c r="N10" s="1743"/>
      <c r="O10" s="1744"/>
      <c r="P10" s="1745"/>
      <c r="Q10" s="1745"/>
      <c r="R10" s="1746"/>
      <c r="S10" s="1746"/>
      <c r="T10" s="1742"/>
      <c r="U10" s="1742"/>
      <c r="V10" s="1742"/>
      <c r="W10" s="1743"/>
      <c r="X10" s="1744"/>
      <c r="Y10" s="1745"/>
      <c r="Z10" s="1745"/>
      <c r="AA10" s="1746"/>
      <c r="AB10" s="1746"/>
      <c r="AC10" s="1742"/>
      <c r="AD10" s="1742"/>
      <c r="AE10" s="1742"/>
      <c r="AF10" s="1743"/>
      <c r="AG10" s="1744"/>
      <c r="AH10" s="1745"/>
      <c r="AI10" s="1745"/>
      <c r="AJ10" s="1746"/>
      <c r="AK10" s="1746"/>
      <c r="AL10" s="1703"/>
      <c r="AM10" s="1703"/>
      <c r="AN10" s="1762">
        <f t="shared" ref="AN10:AN23" si="0">AJ10*AL10</f>
        <v>0</v>
      </c>
      <c r="AO10" s="1762"/>
      <c r="AP10" s="1762"/>
      <c r="AQ10" s="1763"/>
      <c r="AS10" s="100" t="s">
        <v>379</v>
      </c>
    </row>
    <row r="11" spans="2:45" ht="35.1" customHeight="1" x14ac:dyDescent="0.15">
      <c r="B11" s="1764"/>
      <c r="C11" s="1764"/>
      <c r="D11" s="1764"/>
      <c r="E11" s="1765"/>
      <c r="F11" s="1744"/>
      <c r="G11" s="1745"/>
      <c r="H11" s="1745"/>
      <c r="I11" s="1746"/>
      <c r="J11" s="1746"/>
      <c r="K11" s="1742"/>
      <c r="L11" s="1742"/>
      <c r="M11" s="1742"/>
      <c r="N11" s="1743"/>
      <c r="O11" s="1744"/>
      <c r="P11" s="1745"/>
      <c r="Q11" s="1745"/>
      <c r="R11" s="1746"/>
      <c r="S11" s="1746"/>
      <c r="T11" s="1742"/>
      <c r="U11" s="1742"/>
      <c r="V11" s="1742"/>
      <c r="W11" s="1743"/>
      <c r="X11" s="1744"/>
      <c r="Y11" s="1745"/>
      <c r="Z11" s="1745"/>
      <c r="AA11" s="1746"/>
      <c r="AB11" s="1746"/>
      <c r="AC11" s="1742"/>
      <c r="AD11" s="1742"/>
      <c r="AE11" s="1742"/>
      <c r="AF11" s="1743"/>
      <c r="AG11" s="1744"/>
      <c r="AH11" s="1745"/>
      <c r="AI11" s="1745"/>
      <c r="AJ11" s="1746"/>
      <c r="AK11" s="1746"/>
      <c r="AL11" s="1703"/>
      <c r="AM11" s="1703"/>
      <c r="AN11" s="1762">
        <f t="shared" si="0"/>
        <v>0</v>
      </c>
      <c r="AO11" s="1762"/>
      <c r="AP11" s="1762"/>
      <c r="AQ11" s="1763"/>
      <c r="AS11" s="94" t="s">
        <v>380</v>
      </c>
    </row>
    <row r="12" spans="2:45" s="99" customFormat="1" ht="35.1" customHeight="1" x14ac:dyDescent="0.15">
      <c r="B12" s="1764"/>
      <c r="C12" s="1764"/>
      <c r="D12" s="1764"/>
      <c r="E12" s="1765"/>
      <c r="F12" s="1744"/>
      <c r="G12" s="1745"/>
      <c r="H12" s="1745"/>
      <c r="I12" s="1746"/>
      <c r="J12" s="1746"/>
      <c r="K12" s="1742"/>
      <c r="L12" s="1742"/>
      <c r="M12" s="1742"/>
      <c r="N12" s="1743"/>
      <c r="O12" s="1744"/>
      <c r="P12" s="1745"/>
      <c r="Q12" s="1745"/>
      <c r="R12" s="1746"/>
      <c r="S12" s="1746"/>
      <c r="T12" s="1742"/>
      <c r="U12" s="1742"/>
      <c r="V12" s="1742"/>
      <c r="W12" s="1743"/>
      <c r="X12" s="1744"/>
      <c r="Y12" s="1745"/>
      <c r="Z12" s="1745"/>
      <c r="AA12" s="1746"/>
      <c r="AB12" s="1746"/>
      <c r="AC12" s="1742"/>
      <c r="AD12" s="1742"/>
      <c r="AE12" s="1742"/>
      <c r="AF12" s="1743"/>
      <c r="AG12" s="1744"/>
      <c r="AH12" s="1745"/>
      <c r="AI12" s="1745"/>
      <c r="AJ12" s="1746"/>
      <c r="AK12" s="1746"/>
      <c r="AL12" s="1703"/>
      <c r="AM12" s="1703"/>
      <c r="AN12" s="1762">
        <f t="shared" si="0"/>
        <v>0</v>
      </c>
      <c r="AO12" s="1762"/>
      <c r="AP12" s="1762"/>
      <c r="AQ12" s="1763"/>
      <c r="AS12" s="100"/>
    </row>
    <row r="13" spans="2:45" ht="35.1" customHeight="1" x14ac:dyDescent="0.15">
      <c r="B13" s="1764">
        <v>0</v>
      </c>
      <c r="C13" s="1764"/>
      <c r="D13" s="1764"/>
      <c r="E13" s="1765"/>
      <c r="F13" s="1744"/>
      <c r="G13" s="1745"/>
      <c r="H13" s="1745"/>
      <c r="I13" s="1746"/>
      <c r="J13" s="1746"/>
      <c r="K13" s="1742"/>
      <c r="L13" s="1742"/>
      <c r="M13" s="1742"/>
      <c r="N13" s="1743"/>
      <c r="O13" s="1744"/>
      <c r="P13" s="1745"/>
      <c r="Q13" s="1745"/>
      <c r="R13" s="1746"/>
      <c r="S13" s="1746"/>
      <c r="T13" s="1742"/>
      <c r="U13" s="1742"/>
      <c r="V13" s="1742"/>
      <c r="W13" s="1743"/>
      <c r="X13" s="1744"/>
      <c r="Y13" s="1745"/>
      <c r="Z13" s="1745"/>
      <c r="AA13" s="1746"/>
      <c r="AB13" s="1746"/>
      <c r="AC13" s="1742"/>
      <c r="AD13" s="1742"/>
      <c r="AE13" s="1742"/>
      <c r="AF13" s="1743"/>
      <c r="AG13" s="1744"/>
      <c r="AH13" s="1745"/>
      <c r="AI13" s="1745"/>
      <c r="AJ13" s="1746"/>
      <c r="AK13" s="1746"/>
      <c r="AL13" s="1703"/>
      <c r="AM13" s="1703"/>
      <c r="AN13" s="1762">
        <f t="shared" si="0"/>
        <v>0</v>
      </c>
      <c r="AO13" s="1762"/>
      <c r="AP13" s="1762"/>
      <c r="AQ13" s="1763"/>
    </row>
    <row r="14" spans="2:45" ht="35.1" customHeight="1" x14ac:dyDescent="0.15">
      <c r="B14" s="1764">
        <v>0</v>
      </c>
      <c r="C14" s="1764"/>
      <c r="D14" s="1764"/>
      <c r="E14" s="1765"/>
      <c r="F14" s="1744"/>
      <c r="G14" s="1745"/>
      <c r="H14" s="1745"/>
      <c r="I14" s="1746"/>
      <c r="J14" s="1746"/>
      <c r="K14" s="1742"/>
      <c r="L14" s="1742"/>
      <c r="M14" s="1742"/>
      <c r="N14" s="1743"/>
      <c r="O14" s="1744"/>
      <c r="P14" s="1745"/>
      <c r="Q14" s="1745"/>
      <c r="R14" s="1746"/>
      <c r="S14" s="1746"/>
      <c r="T14" s="1742"/>
      <c r="U14" s="1742"/>
      <c r="V14" s="1742"/>
      <c r="W14" s="1743"/>
      <c r="X14" s="1744"/>
      <c r="Y14" s="1745"/>
      <c r="Z14" s="1745"/>
      <c r="AA14" s="1746"/>
      <c r="AB14" s="1746"/>
      <c r="AC14" s="1742"/>
      <c r="AD14" s="1742"/>
      <c r="AE14" s="1742"/>
      <c r="AF14" s="1743"/>
      <c r="AG14" s="1744"/>
      <c r="AH14" s="1745"/>
      <c r="AI14" s="1745"/>
      <c r="AJ14" s="1746"/>
      <c r="AK14" s="1746"/>
      <c r="AL14" s="1703"/>
      <c r="AM14" s="1703"/>
      <c r="AN14" s="1762">
        <f t="shared" si="0"/>
        <v>0</v>
      </c>
      <c r="AO14" s="1762"/>
      <c r="AP14" s="1762"/>
      <c r="AQ14" s="1763"/>
    </row>
    <row r="15" spans="2:45" ht="35.1" customHeight="1" x14ac:dyDescent="0.15">
      <c r="B15" s="1764">
        <v>0</v>
      </c>
      <c r="C15" s="1764"/>
      <c r="D15" s="1764"/>
      <c r="E15" s="1765"/>
      <c r="F15" s="1744"/>
      <c r="G15" s="1745"/>
      <c r="H15" s="1745"/>
      <c r="I15" s="1746"/>
      <c r="J15" s="1746"/>
      <c r="K15" s="1742"/>
      <c r="L15" s="1742"/>
      <c r="M15" s="1742"/>
      <c r="N15" s="1743"/>
      <c r="O15" s="1744"/>
      <c r="P15" s="1745"/>
      <c r="Q15" s="1745"/>
      <c r="R15" s="1746"/>
      <c r="S15" s="1746"/>
      <c r="T15" s="1742"/>
      <c r="U15" s="1742"/>
      <c r="V15" s="1742"/>
      <c r="W15" s="1743"/>
      <c r="X15" s="1744"/>
      <c r="Y15" s="1745"/>
      <c r="Z15" s="1745"/>
      <c r="AA15" s="1746"/>
      <c r="AB15" s="1746"/>
      <c r="AC15" s="1742"/>
      <c r="AD15" s="1742"/>
      <c r="AE15" s="1742"/>
      <c r="AF15" s="1743"/>
      <c r="AG15" s="1744"/>
      <c r="AH15" s="1745"/>
      <c r="AI15" s="1745"/>
      <c r="AJ15" s="1746"/>
      <c r="AK15" s="1746"/>
      <c r="AL15" s="1703"/>
      <c r="AM15" s="1703"/>
      <c r="AN15" s="1762">
        <f t="shared" si="0"/>
        <v>0</v>
      </c>
      <c r="AO15" s="1762"/>
      <c r="AP15" s="1762"/>
      <c r="AQ15" s="1763"/>
    </row>
    <row r="16" spans="2:45" ht="35.1" customHeight="1" x14ac:dyDescent="0.15">
      <c r="B16" s="1764">
        <v>0</v>
      </c>
      <c r="C16" s="1764"/>
      <c r="D16" s="1764"/>
      <c r="E16" s="1765"/>
      <c r="F16" s="1744"/>
      <c r="G16" s="1745"/>
      <c r="H16" s="1745"/>
      <c r="I16" s="1746"/>
      <c r="J16" s="1746"/>
      <c r="K16" s="1742"/>
      <c r="L16" s="1742"/>
      <c r="M16" s="1742"/>
      <c r="N16" s="1743"/>
      <c r="O16" s="1744"/>
      <c r="P16" s="1745"/>
      <c r="Q16" s="1745"/>
      <c r="R16" s="1746"/>
      <c r="S16" s="1746"/>
      <c r="T16" s="1742"/>
      <c r="U16" s="1742"/>
      <c r="V16" s="1742"/>
      <c r="W16" s="1743"/>
      <c r="X16" s="1744"/>
      <c r="Y16" s="1745"/>
      <c r="Z16" s="1745"/>
      <c r="AA16" s="1746"/>
      <c r="AB16" s="1746"/>
      <c r="AC16" s="1742"/>
      <c r="AD16" s="1742"/>
      <c r="AE16" s="1742"/>
      <c r="AF16" s="1743"/>
      <c r="AG16" s="1744"/>
      <c r="AH16" s="1745"/>
      <c r="AI16" s="1745"/>
      <c r="AJ16" s="1746"/>
      <c r="AK16" s="1746"/>
      <c r="AL16" s="1703"/>
      <c r="AM16" s="1703"/>
      <c r="AN16" s="1762">
        <f t="shared" si="0"/>
        <v>0</v>
      </c>
      <c r="AO16" s="1762"/>
      <c r="AP16" s="1762"/>
      <c r="AQ16" s="1763"/>
    </row>
    <row r="17" spans="2:45" ht="35.1" customHeight="1" x14ac:dyDescent="0.15">
      <c r="B17" s="1764">
        <v>0</v>
      </c>
      <c r="C17" s="1764"/>
      <c r="D17" s="1764"/>
      <c r="E17" s="1765"/>
      <c r="F17" s="1744"/>
      <c r="G17" s="1745"/>
      <c r="H17" s="1745"/>
      <c r="I17" s="1746"/>
      <c r="J17" s="1746"/>
      <c r="K17" s="1742"/>
      <c r="L17" s="1742"/>
      <c r="M17" s="1742"/>
      <c r="N17" s="1743"/>
      <c r="O17" s="1744"/>
      <c r="P17" s="1745"/>
      <c r="Q17" s="1745"/>
      <c r="R17" s="1746"/>
      <c r="S17" s="1746"/>
      <c r="T17" s="1742"/>
      <c r="U17" s="1742"/>
      <c r="V17" s="1742"/>
      <c r="W17" s="1743"/>
      <c r="X17" s="1744"/>
      <c r="Y17" s="1745"/>
      <c r="Z17" s="1745"/>
      <c r="AA17" s="1746"/>
      <c r="AB17" s="1746"/>
      <c r="AC17" s="1742"/>
      <c r="AD17" s="1742"/>
      <c r="AE17" s="1742"/>
      <c r="AF17" s="1743"/>
      <c r="AG17" s="1744"/>
      <c r="AH17" s="1745"/>
      <c r="AI17" s="1745"/>
      <c r="AJ17" s="1746"/>
      <c r="AK17" s="1746"/>
      <c r="AL17" s="1703"/>
      <c r="AM17" s="1703"/>
      <c r="AN17" s="1762">
        <f t="shared" si="0"/>
        <v>0</v>
      </c>
      <c r="AO17" s="1762"/>
      <c r="AP17" s="1762"/>
      <c r="AQ17" s="1763"/>
    </row>
    <row r="18" spans="2:45" ht="35.1" customHeight="1" x14ac:dyDescent="0.15">
      <c r="B18" s="1764">
        <v>0</v>
      </c>
      <c r="C18" s="1764"/>
      <c r="D18" s="1764"/>
      <c r="E18" s="1765"/>
      <c r="F18" s="1744"/>
      <c r="G18" s="1745"/>
      <c r="H18" s="1745"/>
      <c r="I18" s="1746"/>
      <c r="J18" s="1746"/>
      <c r="K18" s="1742"/>
      <c r="L18" s="1742"/>
      <c r="M18" s="1742"/>
      <c r="N18" s="1743"/>
      <c r="O18" s="1744"/>
      <c r="P18" s="1745"/>
      <c r="Q18" s="1745"/>
      <c r="R18" s="1746"/>
      <c r="S18" s="1746"/>
      <c r="T18" s="1742"/>
      <c r="U18" s="1742"/>
      <c r="V18" s="1742"/>
      <c r="W18" s="1743"/>
      <c r="X18" s="1744"/>
      <c r="Y18" s="1745"/>
      <c r="Z18" s="1745"/>
      <c r="AA18" s="1746"/>
      <c r="AB18" s="1746"/>
      <c r="AC18" s="1742"/>
      <c r="AD18" s="1742"/>
      <c r="AE18" s="1742"/>
      <c r="AF18" s="1743"/>
      <c r="AG18" s="1744"/>
      <c r="AH18" s="1745"/>
      <c r="AI18" s="1745"/>
      <c r="AJ18" s="1746"/>
      <c r="AK18" s="1746"/>
      <c r="AL18" s="1703"/>
      <c r="AM18" s="1703"/>
      <c r="AN18" s="1762">
        <f t="shared" si="0"/>
        <v>0</v>
      </c>
      <c r="AO18" s="1762"/>
      <c r="AP18" s="1762"/>
      <c r="AQ18" s="1763"/>
    </row>
    <row r="19" spans="2:45" s="99" customFormat="1" ht="35.1" customHeight="1" x14ac:dyDescent="0.15">
      <c r="B19" s="1764">
        <v>0</v>
      </c>
      <c r="C19" s="1764"/>
      <c r="D19" s="1764"/>
      <c r="E19" s="1765"/>
      <c r="F19" s="1744"/>
      <c r="G19" s="1745"/>
      <c r="H19" s="1745"/>
      <c r="I19" s="1746"/>
      <c r="J19" s="1746"/>
      <c r="K19" s="1742"/>
      <c r="L19" s="1742"/>
      <c r="M19" s="1742"/>
      <c r="N19" s="1743"/>
      <c r="O19" s="1744"/>
      <c r="P19" s="1745"/>
      <c r="Q19" s="1745"/>
      <c r="R19" s="1746"/>
      <c r="S19" s="1746"/>
      <c r="T19" s="1742"/>
      <c r="U19" s="1742"/>
      <c r="V19" s="1742"/>
      <c r="W19" s="1743"/>
      <c r="X19" s="1744"/>
      <c r="Y19" s="1745"/>
      <c r="Z19" s="1745"/>
      <c r="AA19" s="1746"/>
      <c r="AB19" s="1746"/>
      <c r="AC19" s="1742"/>
      <c r="AD19" s="1742"/>
      <c r="AE19" s="1742"/>
      <c r="AF19" s="1743"/>
      <c r="AG19" s="1744"/>
      <c r="AH19" s="1745"/>
      <c r="AI19" s="1745"/>
      <c r="AJ19" s="1746"/>
      <c r="AK19" s="1746"/>
      <c r="AL19" s="1703"/>
      <c r="AM19" s="1703"/>
      <c r="AN19" s="1762">
        <f t="shared" si="0"/>
        <v>0</v>
      </c>
      <c r="AO19" s="1762"/>
      <c r="AP19" s="1762"/>
      <c r="AQ19" s="1763"/>
      <c r="AS19" s="100"/>
    </row>
    <row r="20" spans="2:45" ht="35.1" customHeight="1" x14ac:dyDescent="0.15">
      <c r="B20" s="1764">
        <v>0</v>
      </c>
      <c r="C20" s="1764"/>
      <c r="D20" s="1764"/>
      <c r="E20" s="1765"/>
      <c r="F20" s="1744"/>
      <c r="G20" s="1745"/>
      <c r="H20" s="1745"/>
      <c r="I20" s="1746"/>
      <c r="J20" s="1746"/>
      <c r="K20" s="1742"/>
      <c r="L20" s="1742"/>
      <c r="M20" s="1742"/>
      <c r="N20" s="1743"/>
      <c r="O20" s="1744"/>
      <c r="P20" s="1745"/>
      <c r="Q20" s="1745"/>
      <c r="R20" s="1746"/>
      <c r="S20" s="1746"/>
      <c r="T20" s="1742"/>
      <c r="U20" s="1742"/>
      <c r="V20" s="1742"/>
      <c r="W20" s="1743"/>
      <c r="X20" s="1744"/>
      <c r="Y20" s="1745"/>
      <c r="Z20" s="1745"/>
      <c r="AA20" s="1746"/>
      <c r="AB20" s="1746"/>
      <c r="AC20" s="1742"/>
      <c r="AD20" s="1742"/>
      <c r="AE20" s="1742"/>
      <c r="AF20" s="1743"/>
      <c r="AG20" s="1744"/>
      <c r="AH20" s="1745"/>
      <c r="AI20" s="1745"/>
      <c r="AJ20" s="1746"/>
      <c r="AK20" s="1746"/>
      <c r="AL20" s="1703"/>
      <c r="AM20" s="1703"/>
      <c r="AN20" s="1762">
        <f t="shared" si="0"/>
        <v>0</v>
      </c>
      <c r="AO20" s="1762"/>
      <c r="AP20" s="1762"/>
      <c r="AQ20" s="1763"/>
    </row>
    <row r="21" spans="2:45" ht="35.1" customHeight="1" x14ac:dyDescent="0.15">
      <c r="B21" s="1764">
        <v>0</v>
      </c>
      <c r="C21" s="1764"/>
      <c r="D21" s="1764"/>
      <c r="E21" s="1765"/>
      <c r="F21" s="1744"/>
      <c r="G21" s="1745"/>
      <c r="H21" s="1745"/>
      <c r="I21" s="1746"/>
      <c r="J21" s="1746"/>
      <c r="K21" s="1742"/>
      <c r="L21" s="1742"/>
      <c r="M21" s="1742"/>
      <c r="N21" s="1743"/>
      <c r="O21" s="1744"/>
      <c r="P21" s="1745"/>
      <c r="Q21" s="1745"/>
      <c r="R21" s="1746"/>
      <c r="S21" s="1746"/>
      <c r="T21" s="1742"/>
      <c r="U21" s="1742"/>
      <c r="V21" s="1742"/>
      <c r="W21" s="1743"/>
      <c r="X21" s="1744"/>
      <c r="Y21" s="1745"/>
      <c r="Z21" s="1745"/>
      <c r="AA21" s="1746"/>
      <c r="AB21" s="1746"/>
      <c r="AC21" s="1742"/>
      <c r="AD21" s="1742"/>
      <c r="AE21" s="1742"/>
      <c r="AF21" s="1743"/>
      <c r="AG21" s="1744"/>
      <c r="AH21" s="1745"/>
      <c r="AI21" s="1745"/>
      <c r="AJ21" s="1746"/>
      <c r="AK21" s="1746"/>
      <c r="AL21" s="1703"/>
      <c r="AM21" s="1703"/>
      <c r="AN21" s="1762">
        <f t="shared" si="0"/>
        <v>0</v>
      </c>
      <c r="AO21" s="1762"/>
      <c r="AP21" s="1762"/>
      <c r="AQ21" s="1763"/>
    </row>
    <row r="22" spans="2:45" s="99" customFormat="1" ht="35.1" customHeight="1" x14ac:dyDescent="0.15">
      <c r="B22" s="1760" t="s">
        <v>264</v>
      </c>
      <c r="C22" s="1760"/>
      <c r="D22" s="1760"/>
      <c r="E22" s="1761"/>
      <c r="F22" s="1744"/>
      <c r="G22" s="1745"/>
      <c r="H22" s="1745"/>
      <c r="I22" s="1746"/>
      <c r="J22" s="1746"/>
      <c r="K22" s="1742"/>
      <c r="L22" s="1742"/>
      <c r="M22" s="1742"/>
      <c r="N22" s="1743"/>
      <c r="O22" s="1744"/>
      <c r="P22" s="1745"/>
      <c r="Q22" s="1745"/>
      <c r="R22" s="1746"/>
      <c r="S22" s="1746"/>
      <c r="T22" s="1742"/>
      <c r="U22" s="1742"/>
      <c r="V22" s="1742"/>
      <c r="W22" s="1743"/>
      <c r="X22" s="1744"/>
      <c r="Y22" s="1745"/>
      <c r="Z22" s="1745"/>
      <c r="AA22" s="1746"/>
      <c r="AB22" s="1746"/>
      <c r="AC22" s="1742"/>
      <c r="AD22" s="1742"/>
      <c r="AE22" s="1742"/>
      <c r="AF22" s="1743"/>
      <c r="AG22" s="1744"/>
      <c r="AH22" s="1745"/>
      <c r="AI22" s="1745"/>
      <c r="AJ22" s="1746"/>
      <c r="AK22" s="1746"/>
      <c r="AL22" s="1703"/>
      <c r="AM22" s="1703"/>
      <c r="AN22" s="1762">
        <f t="shared" si="0"/>
        <v>0</v>
      </c>
      <c r="AO22" s="1762"/>
      <c r="AP22" s="1762"/>
      <c r="AQ22" s="1763"/>
      <c r="AS22" s="100"/>
    </row>
    <row r="23" spans="2:45" ht="35.1" customHeight="1" x14ac:dyDescent="0.15">
      <c r="B23" s="1760" t="s">
        <v>265</v>
      </c>
      <c r="C23" s="1760"/>
      <c r="D23" s="1760"/>
      <c r="E23" s="1761"/>
      <c r="F23" s="1744"/>
      <c r="G23" s="1745"/>
      <c r="H23" s="1745"/>
      <c r="I23" s="1746"/>
      <c r="J23" s="1746"/>
      <c r="K23" s="1742"/>
      <c r="L23" s="1742"/>
      <c r="M23" s="1742"/>
      <c r="N23" s="1743"/>
      <c r="O23" s="1744"/>
      <c r="P23" s="1745"/>
      <c r="Q23" s="1745"/>
      <c r="R23" s="1746"/>
      <c r="S23" s="1746"/>
      <c r="T23" s="1742"/>
      <c r="U23" s="1742"/>
      <c r="V23" s="1742"/>
      <c r="W23" s="1743"/>
      <c r="X23" s="1744"/>
      <c r="Y23" s="1745"/>
      <c r="Z23" s="1745"/>
      <c r="AA23" s="1746"/>
      <c r="AB23" s="1746"/>
      <c r="AC23" s="1742"/>
      <c r="AD23" s="1742"/>
      <c r="AE23" s="1742"/>
      <c r="AF23" s="1743"/>
      <c r="AG23" s="1744"/>
      <c r="AH23" s="1745"/>
      <c r="AI23" s="1745"/>
      <c r="AJ23" s="1746"/>
      <c r="AK23" s="1746"/>
      <c r="AL23" s="1703"/>
      <c r="AM23" s="1703"/>
      <c r="AN23" s="1762">
        <f t="shared" si="0"/>
        <v>0</v>
      </c>
      <c r="AO23" s="1762"/>
      <c r="AP23" s="1762"/>
      <c r="AQ23" s="1763"/>
    </row>
    <row r="24" spans="2:45" ht="35.1" customHeight="1" thickBot="1" x14ac:dyDescent="0.2">
      <c r="B24" s="1755" t="s">
        <v>199</v>
      </c>
      <c r="C24" s="1756"/>
      <c r="D24" s="1756"/>
      <c r="E24" s="1756"/>
      <c r="F24" s="1748"/>
      <c r="G24" s="1749"/>
      <c r="H24" s="1749"/>
      <c r="I24" s="1750">
        <f>SUM(I9:J23)</f>
        <v>0</v>
      </c>
      <c r="J24" s="1750"/>
      <c r="K24" s="101" t="s">
        <v>370</v>
      </c>
      <c r="L24" s="1753">
        <f>SUM(K9:N23)</f>
        <v>0</v>
      </c>
      <c r="M24" s="1753"/>
      <c r="N24" s="1754"/>
      <c r="O24" s="1748"/>
      <c r="P24" s="1749"/>
      <c r="Q24" s="1749"/>
      <c r="R24" s="1750">
        <f>SUM(R9:S23)</f>
        <v>0</v>
      </c>
      <c r="S24" s="1750"/>
      <c r="T24" s="101" t="s">
        <v>371</v>
      </c>
      <c r="U24" s="1753">
        <f>SUM(T9:W23)</f>
        <v>0</v>
      </c>
      <c r="V24" s="1753"/>
      <c r="W24" s="1754"/>
      <c r="X24" s="1757"/>
      <c r="Y24" s="1758"/>
      <c r="Z24" s="1758"/>
      <c r="AA24" s="1759">
        <f>SUM(AA9:AB23)</f>
        <v>0</v>
      </c>
      <c r="AB24" s="1759"/>
      <c r="AC24" s="102" t="s">
        <v>372</v>
      </c>
      <c r="AD24" s="1740">
        <f>SUM(AC9:AF23)</f>
        <v>0</v>
      </c>
      <c r="AE24" s="1740"/>
      <c r="AF24" s="1747"/>
      <c r="AG24" s="1748"/>
      <c r="AH24" s="1749"/>
      <c r="AI24" s="1749"/>
      <c r="AJ24" s="1750">
        <f>SUM(AJ9:AK23)</f>
        <v>0</v>
      </c>
      <c r="AK24" s="1750"/>
      <c r="AL24" s="1751"/>
      <c r="AM24" s="1752"/>
      <c r="AN24" s="101" t="s">
        <v>373</v>
      </c>
      <c r="AO24" s="1753">
        <f>SUM(AN9:AQ23)</f>
        <v>0</v>
      </c>
      <c r="AP24" s="1753"/>
      <c r="AQ24" s="1754"/>
    </row>
    <row r="25" spans="2:45" s="94" customFormat="1" ht="30" customHeight="1" x14ac:dyDescent="0.15">
      <c r="B25" s="103" t="s">
        <v>252</v>
      </c>
      <c r="C25" s="103"/>
      <c r="D25" s="103"/>
      <c r="E25" s="103"/>
      <c r="F25" s="103"/>
      <c r="G25" s="103"/>
      <c r="H25" s="103"/>
      <c r="I25" s="103"/>
      <c r="J25" s="103"/>
      <c r="K25" s="103"/>
      <c r="L25" s="103"/>
      <c r="M25" s="103"/>
      <c r="N25" s="103"/>
      <c r="O25" s="103"/>
      <c r="P25" s="103"/>
      <c r="Q25" s="103"/>
      <c r="R25" s="103"/>
      <c r="S25" s="103"/>
      <c r="T25" s="103"/>
      <c r="U25" s="103"/>
      <c r="V25" s="103"/>
      <c r="W25" s="103"/>
      <c r="AD25" s="103"/>
      <c r="AE25" s="103"/>
      <c r="AF25" s="103"/>
      <c r="AG25" s="103"/>
      <c r="AH25" s="103"/>
      <c r="AI25" s="103"/>
      <c r="AJ25" s="103"/>
      <c r="AK25" s="103"/>
      <c r="AL25" s="103"/>
      <c r="AM25" s="103"/>
      <c r="AN25" s="103"/>
      <c r="AO25" s="103"/>
      <c r="AP25" s="103"/>
      <c r="AQ25" s="103"/>
    </row>
    <row r="26" spans="2:45" s="94" customFormat="1" ht="9.9499999999999993" customHeight="1" x14ac:dyDescent="0.15">
      <c r="B26" s="1711"/>
      <c r="C26" s="1712"/>
      <c r="D26" s="1712"/>
      <c r="E26" s="1713"/>
      <c r="F26" s="1711" t="s">
        <v>374</v>
      </c>
      <c r="G26" s="1713"/>
      <c r="H26" s="1711" t="s">
        <v>381</v>
      </c>
      <c r="I26" s="1712"/>
      <c r="J26" s="1712"/>
      <c r="K26" s="1713"/>
      <c r="L26" s="103"/>
      <c r="M26" s="103"/>
      <c r="N26" s="103"/>
      <c r="O26" s="103"/>
      <c r="P26" s="103"/>
      <c r="Q26" s="103"/>
      <c r="R26" s="103"/>
      <c r="S26" s="103"/>
      <c r="T26" s="103"/>
      <c r="U26" s="103"/>
      <c r="V26" s="103"/>
      <c r="W26" s="103"/>
      <c r="AD26" s="103"/>
      <c r="AE26" s="103"/>
      <c r="AF26" s="103"/>
      <c r="AG26" s="103"/>
      <c r="AH26" s="103"/>
      <c r="AI26" s="103"/>
      <c r="AJ26" s="103"/>
      <c r="AK26" s="103"/>
      <c r="AL26" s="103"/>
      <c r="AM26" s="103"/>
      <c r="AN26" s="103"/>
      <c r="AO26" s="103"/>
      <c r="AP26" s="103"/>
      <c r="AQ26" s="103"/>
    </row>
    <row r="27" spans="2:45" s="94" customFormat="1" ht="20.100000000000001" customHeight="1" x14ac:dyDescent="0.15">
      <c r="B27" s="1714"/>
      <c r="C27" s="1715"/>
      <c r="D27" s="1715"/>
      <c r="E27" s="1716"/>
      <c r="F27" s="1714"/>
      <c r="G27" s="1716"/>
      <c r="H27" s="1714"/>
      <c r="I27" s="1715"/>
      <c r="J27" s="1715"/>
      <c r="K27" s="1716"/>
      <c r="L27" s="104"/>
      <c r="N27" s="1720" t="s">
        <v>253</v>
      </c>
      <c r="O27" s="1721"/>
      <c r="P27" s="1721"/>
      <c r="Q27" s="1721"/>
      <c r="R27" s="1722"/>
      <c r="S27" s="1732">
        <f>L24+U24</f>
        <v>0</v>
      </c>
      <c r="T27" s="1733"/>
      <c r="U27" s="1733"/>
      <c r="V27" s="1733"/>
      <c r="W27" s="1733"/>
      <c r="X27" s="1729" t="s">
        <v>383</v>
      </c>
      <c r="AA27" s="1696" t="s">
        <v>254</v>
      </c>
      <c r="AB27" s="1696"/>
      <c r="AC27" s="1696"/>
      <c r="AD27" s="103"/>
    </row>
    <row r="28" spans="2:45" s="94" customFormat="1" ht="15" customHeight="1" x14ac:dyDescent="0.15">
      <c r="B28" s="1717"/>
      <c r="C28" s="1718"/>
      <c r="D28" s="1718"/>
      <c r="E28" s="1719"/>
      <c r="F28" s="1697" t="s">
        <v>368</v>
      </c>
      <c r="G28" s="1698"/>
      <c r="H28" s="1699" t="s">
        <v>369</v>
      </c>
      <c r="I28" s="1700"/>
      <c r="J28" s="1700"/>
      <c r="K28" s="1701"/>
      <c r="L28" s="104"/>
      <c r="N28" s="1723"/>
      <c r="O28" s="1724"/>
      <c r="P28" s="1724"/>
      <c r="Q28" s="1724"/>
      <c r="R28" s="1725"/>
      <c r="S28" s="1734"/>
      <c r="T28" s="1735"/>
      <c r="U28" s="1735"/>
      <c r="V28" s="1735"/>
      <c r="W28" s="1735"/>
      <c r="X28" s="1730"/>
      <c r="Y28" s="93"/>
      <c r="AA28" s="1696"/>
      <c r="AB28" s="1696"/>
      <c r="AC28" s="1696"/>
      <c r="AD28" s="103"/>
    </row>
    <row r="29" spans="2:45" s="94" customFormat="1" ht="35.1" customHeight="1" thickBot="1" x14ac:dyDescent="0.2">
      <c r="B29" s="1702" t="s">
        <v>255</v>
      </c>
      <c r="C29" s="1702"/>
      <c r="D29" s="1702"/>
      <c r="E29" s="1702"/>
      <c r="F29" s="1703"/>
      <c r="G29" s="1703"/>
      <c r="H29" s="1704"/>
      <c r="I29" s="1704"/>
      <c r="J29" s="1704"/>
      <c r="K29" s="1704"/>
      <c r="L29" s="105"/>
      <c r="N29" s="1726"/>
      <c r="O29" s="1727"/>
      <c r="P29" s="1727"/>
      <c r="Q29" s="1727"/>
      <c r="R29" s="1728"/>
      <c r="S29" s="1736"/>
      <c r="T29" s="1708"/>
      <c r="U29" s="1708"/>
      <c r="V29" s="1708"/>
      <c r="W29" s="1708"/>
      <c r="X29" s="1731"/>
      <c r="AA29" s="94" t="s">
        <v>375</v>
      </c>
      <c r="AD29" s="103"/>
    </row>
    <row r="30" spans="2:45" s="94" customFormat="1" ht="35.1" customHeight="1" thickTop="1" x14ac:dyDescent="0.15">
      <c r="B30" s="1702" t="s">
        <v>200</v>
      </c>
      <c r="C30" s="1702"/>
      <c r="D30" s="1702"/>
      <c r="E30" s="1702"/>
      <c r="F30" s="1703"/>
      <c r="G30" s="1703"/>
      <c r="H30" s="1704"/>
      <c r="I30" s="1704"/>
      <c r="J30" s="1704"/>
      <c r="K30" s="1704"/>
      <c r="L30" s="105"/>
      <c r="N30" s="1737" t="s">
        <v>256</v>
      </c>
      <c r="O30" s="1737"/>
      <c r="P30" s="1737"/>
      <c r="Q30" s="1737"/>
      <c r="R30" s="1738"/>
      <c r="S30" s="1705">
        <f>L24+U24-AD24+AO24+I31</f>
        <v>0</v>
      </c>
      <c r="T30" s="1706"/>
      <c r="U30" s="1706"/>
      <c r="V30" s="1706"/>
      <c r="W30" s="1706"/>
      <c r="X30" s="1709" t="s">
        <v>383</v>
      </c>
      <c r="AA30" s="106" t="s">
        <v>376</v>
      </c>
      <c r="AD30" s="103"/>
    </row>
    <row r="31" spans="2:45" ht="35.1" customHeight="1" thickBot="1" x14ac:dyDescent="0.2">
      <c r="B31" s="1702" t="s">
        <v>199</v>
      </c>
      <c r="C31" s="1702"/>
      <c r="D31" s="1702"/>
      <c r="E31" s="1702"/>
      <c r="F31" s="1739">
        <f>SUM(F29:G30)</f>
        <v>0</v>
      </c>
      <c r="G31" s="1739"/>
      <c r="H31" s="102" t="s">
        <v>377</v>
      </c>
      <c r="I31" s="1740">
        <f>SUM(H29:K30)</f>
        <v>0</v>
      </c>
      <c r="J31" s="1740"/>
      <c r="K31" s="1741"/>
      <c r="L31" s="105"/>
      <c r="N31" s="1737"/>
      <c r="O31" s="1737"/>
      <c r="P31" s="1737"/>
      <c r="Q31" s="1737"/>
      <c r="R31" s="1738"/>
      <c r="S31" s="1707"/>
      <c r="T31" s="1708"/>
      <c r="U31" s="1708"/>
      <c r="V31" s="1708"/>
      <c r="W31" s="1708"/>
      <c r="X31" s="1710"/>
      <c r="AD31" s="107"/>
    </row>
    <row r="32" spans="2:45" ht="30" customHeight="1" thickTop="1" x14ac:dyDescent="0.15">
      <c r="B32" s="107"/>
      <c r="C32" s="107"/>
      <c r="D32" s="107"/>
      <c r="E32" s="107"/>
    </row>
    <row r="33" spans="2:43" ht="30" customHeight="1" x14ac:dyDescent="0.15">
      <c r="B33" s="107"/>
      <c r="C33" s="107"/>
      <c r="D33" s="107"/>
      <c r="E33" s="107"/>
      <c r="F33" s="107"/>
      <c r="G33" s="107"/>
      <c r="H33" s="107"/>
      <c r="I33" s="107"/>
      <c r="J33" s="107"/>
      <c r="K33" s="107"/>
      <c r="L33" s="107"/>
      <c r="M33" s="107"/>
      <c r="Y33" s="107"/>
      <c r="Z33" s="107"/>
      <c r="AA33" s="107"/>
      <c r="AB33" s="107"/>
      <c r="AC33" s="107"/>
      <c r="AD33" s="107"/>
      <c r="AE33" s="107"/>
    </row>
    <row r="34" spans="2:43" ht="30" customHeight="1" x14ac:dyDescent="0.15">
      <c r="B34" s="107"/>
      <c r="C34" s="107"/>
      <c r="D34" s="107"/>
      <c r="E34" s="107"/>
      <c r="F34" s="107"/>
      <c r="G34" s="107"/>
      <c r="H34" s="107"/>
      <c r="I34" s="107"/>
      <c r="J34" s="107"/>
      <c r="K34" s="107"/>
      <c r="L34" s="107"/>
      <c r="M34" s="107"/>
      <c r="Y34" s="107"/>
      <c r="Z34" s="107"/>
      <c r="AA34" s="107"/>
      <c r="AB34" s="107"/>
      <c r="AC34" s="107"/>
      <c r="AD34" s="107"/>
      <c r="AE34" s="107"/>
      <c r="AF34" s="107"/>
      <c r="AG34" s="107"/>
      <c r="AH34" s="107"/>
      <c r="AI34" s="107"/>
      <c r="AJ34" s="107"/>
      <c r="AK34" s="107"/>
      <c r="AL34" s="107"/>
      <c r="AM34" s="107"/>
      <c r="AN34" s="107"/>
      <c r="AO34" s="107"/>
      <c r="AP34" s="107"/>
      <c r="AQ34" s="107"/>
    </row>
  </sheetData>
  <sheetProtection algorithmName="SHA-512" hashValue="VCv6vQq5f94Ii8IyD+LHw2R5lCsPSKM4WW3hA+X3hWSdDEroAjGVbtEH54b9roJ0hWACc1YGFxQy1Zwjtt8kqw==" saltValue="Z0NN14hHzdzq2PEKl1Iwvw==" spinCount="100000" sheet="1" selectLockedCells="1"/>
  <mergeCells count="278">
    <mergeCell ref="B1:AQ1"/>
    <mergeCell ref="B3:T3"/>
    <mergeCell ref="B5:E6"/>
    <mergeCell ref="F5:N5"/>
    <mergeCell ref="O5:AF5"/>
    <mergeCell ref="AG5:AQ5"/>
    <mergeCell ref="F6:N6"/>
    <mergeCell ref="O6:W6"/>
    <mergeCell ref="X6:AF6"/>
    <mergeCell ref="AG6:AQ6"/>
    <mergeCell ref="AL7:AM7"/>
    <mergeCell ref="AN7:AQ7"/>
    <mergeCell ref="I8:J8"/>
    <mergeCell ref="K8:N8"/>
    <mergeCell ref="R8:S8"/>
    <mergeCell ref="T8:W8"/>
    <mergeCell ref="AA8:AB8"/>
    <mergeCell ref="AC8:AF8"/>
    <mergeCell ref="AJ8:AK8"/>
    <mergeCell ref="AL8:AM8"/>
    <mergeCell ref="T7:W7"/>
    <mergeCell ref="X7:Z8"/>
    <mergeCell ref="AA7:AB7"/>
    <mergeCell ref="AC7:AF7"/>
    <mergeCell ref="AG7:AI8"/>
    <mergeCell ref="AJ7:AK7"/>
    <mergeCell ref="I7:J7"/>
    <mergeCell ref="K7:N7"/>
    <mergeCell ref="O7:Q8"/>
    <mergeCell ref="R7:S7"/>
    <mergeCell ref="AN8:AQ8"/>
    <mergeCell ref="AG9:AI9"/>
    <mergeCell ref="AJ9:AK9"/>
    <mergeCell ref="AL9:AM9"/>
    <mergeCell ref="AN9:AQ9"/>
    <mergeCell ref="B10:E10"/>
    <mergeCell ref="F10:H10"/>
    <mergeCell ref="I10:J10"/>
    <mergeCell ref="K10:N10"/>
    <mergeCell ref="O10:Q10"/>
    <mergeCell ref="AJ10:AK10"/>
    <mergeCell ref="AL10:AM10"/>
    <mergeCell ref="AN10:AQ10"/>
    <mergeCell ref="X10:Z10"/>
    <mergeCell ref="AA10:AB10"/>
    <mergeCell ref="AC10:AF10"/>
    <mergeCell ref="AG10:AI10"/>
    <mergeCell ref="B9:E9"/>
    <mergeCell ref="F9:H9"/>
    <mergeCell ref="I9:J9"/>
    <mergeCell ref="K9:N9"/>
    <mergeCell ref="O9:Q9"/>
    <mergeCell ref="R9:S9"/>
    <mergeCell ref="T9:W9"/>
    <mergeCell ref="X9:Z9"/>
    <mergeCell ref="K11:N11"/>
    <mergeCell ref="O11:Q11"/>
    <mergeCell ref="R11:S11"/>
    <mergeCell ref="T11:W11"/>
    <mergeCell ref="R10:S10"/>
    <mergeCell ref="T10:W10"/>
    <mergeCell ref="B7:E8"/>
    <mergeCell ref="F7:H8"/>
    <mergeCell ref="AC9:AF9"/>
    <mergeCell ref="AA9:AB9"/>
    <mergeCell ref="AN11:AQ11"/>
    <mergeCell ref="B12:E12"/>
    <mergeCell ref="F12:H12"/>
    <mergeCell ref="I12:J12"/>
    <mergeCell ref="K12:N12"/>
    <mergeCell ref="O12:Q12"/>
    <mergeCell ref="R12:S12"/>
    <mergeCell ref="T12:W12"/>
    <mergeCell ref="X12:Z12"/>
    <mergeCell ref="AA12:AB12"/>
    <mergeCell ref="X11:Z11"/>
    <mergeCell ref="AA11:AB11"/>
    <mergeCell ref="AC11:AF11"/>
    <mergeCell ref="AG11:AI11"/>
    <mergeCell ref="AJ11:AK11"/>
    <mergeCell ref="AL11:AM11"/>
    <mergeCell ref="AC12:AF12"/>
    <mergeCell ref="AG12:AI12"/>
    <mergeCell ref="AJ12:AK12"/>
    <mergeCell ref="AL12:AM12"/>
    <mergeCell ref="AN12:AQ12"/>
    <mergeCell ref="B11:E11"/>
    <mergeCell ref="F11:H11"/>
    <mergeCell ref="I11:J11"/>
    <mergeCell ref="B13:E13"/>
    <mergeCell ref="F13:H13"/>
    <mergeCell ref="I13:J13"/>
    <mergeCell ref="K13:N13"/>
    <mergeCell ref="O13:Q13"/>
    <mergeCell ref="AJ13:AK13"/>
    <mergeCell ref="AL13:AM13"/>
    <mergeCell ref="AN13:AQ13"/>
    <mergeCell ref="B14:E14"/>
    <mergeCell ref="F14:H14"/>
    <mergeCell ref="I14:J14"/>
    <mergeCell ref="K14:N14"/>
    <mergeCell ref="O14:Q14"/>
    <mergeCell ref="R14:S14"/>
    <mergeCell ref="T14:W14"/>
    <mergeCell ref="R13:S13"/>
    <mergeCell ref="T13:W13"/>
    <mergeCell ref="X13:Z13"/>
    <mergeCell ref="AA13:AB13"/>
    <mergeCell ref="AC13:AF13"/>
    <mergeCell ref="AG13:AI13"/>
    <mergeCell ref="AN14:AQ14"/>
    <mergeCell ref="X14:Z14"/>
    <mergeCell ref="AA14:AB14"/>
    <mergeCell ref="B15:E15"/>
    <mergeCell ref="F15:H15"/>
    <mergeCell ref="I15:J15"/>
    <mergeCell ref="K15:N15"/>
    <mergeCell ref="O15:Q15"/>
    <mergeCell ref="R15:S15"/>
    <mergeCell ref="T15:W15"/>
    <mergeCell ref="X15:Z15"/>
    <mergeCell ref="AA15:AB15"/>
    <mergeCell ref="AC14:AF14"/>
    <mergeCell ref="AG14:AI14"/>
    <mergeCell ref="AJ14:AK14"/>
    <mergeCell ref="AL14:AM14"/>
    <mergeCell ref="AC15:AF15"/>
    <mergeCell ref="AG15:AI15"/>
    <mergeCell ref="AJ15:AK15"/>
    <mergeCell ref="AL15:AM15"/>
    <mergeCell ref="AN15:AQ15"/>
    <mergeCell ref="B16:E16"/>
    <mergeCell ref="F16:H16"/>
    <mergeCell ref="I16:J16"/>
    <mergeCell ref="K16:N16"/>
    <mergeCell ref="O16:Q16"/>
    <mergeCell ref="AJ16:AK16"/>
    <mergeCell ref="AL16:AM16"/>
    <mergeCell ref="AN16:AQ16"/>
    <mergeCell ref="B17:E17"/>
    <mergeCell ref="F17:H17"/>
    <mergeCell ref="I17:J17"/>
    <mergeCell ref="K17:N17"/>
    <mergeCell ref="O17:Q17"/>
    <mergeCell ref="R17:S17"/>
    <mergeCell ref="T17:W17"/>
    <mergeCell ref="R16:S16"/>
    <mergeCell ref="T16:W16"/>
    <mergeCell ref="X16:Z16"/>
    <mergeCell ref="AA16:AB16"/>
    <mergeCell ref="AC16:AF16"/>
    <mergeCell ref="AG16:AI16"/>
    <mergeCell ref="AN17:AQ17"/>
    <mergeCell ref="X17:Z17"/>
    <mergeCell ref="AA17:AB17"/>
    <mergeCell ref="B18:E18"/>
    <mergeCell ref="F18:H18"/>
    <mergeCell ref="I18:J18"/>
    <mergeCell ref="K18:N18"/>
    <mergeCell ref="O18:Q18"/>
    <mergeCell ref="R18:S18"/>
    <mergeCell ref="T18:W18"/>
    <mergeCell ref="X18:Z18"/>
    <mergeCell ref="AA18:AB18"/>
    <mergeCell ref="AC17:AF17"/>
    <mergeCell ref="AG17:AI17"/>
    <mergeCell ref="AJ17:AK17"/>
    <mergeCell ref="AL17:AM17"/>
    <mergeCell ref="AC18:AF18"/>
    <mergeCell ref="AG18:AI18"/>
    <mergeCell ref="AJ18:AK18"/>
    <mergeCell ref="AL18:AM18"/>
    <mergeCell ref="AN18:AQ18"/>
    <mergeCell ref="B19:E19"/>
    <mergeCell ref="F19:H19"/>
    <mergeCell ref="I19:J19"/>
    <mergeCell ref="K19:N19"/>
    <mergeCell ref="O19:Q19"/>
    <mergeCell ref="AJ19:AK19"/>
    <mergeCell ref="AL19:AM19"/>
    <mergeCell ref="AN19:AQ19"/>
    <mergeCell ref="B20:E20"/>
    <mergeCell ref="F20:H20"/>
    <mergeCell ref="I20:J20"/>
    <mergeCell ref="K20:N20"/>
    <mergeCell ref="O20:Q20"/>
    <mergeCell ref="R20:S20"/>
    <mergeCell ref="T20:W20"/>
    <mergeCell ref="R19:S19"/>
    <mergeCell ref="T19:W19"/>
    <mergeCell ref="X19:Z19"/>
    <mergeCell ref="AA19:AB19"/>
    <mergeCell ref="AC19:AF19"/>
    <mergeCell ref="AG19:AI19"/>
    <mergeCell ref="AN20:AQ20"/>
    <mergeCell ref="X20:Z20"/>
    <mergeCell ref="AA20:AB20"/>
    <mergeCell ref="B21:E21"/>
    <mergeCell ref="F21:H21"/>
    <mergeCell ref="I21:J21"/>
    <mergeCell ref="K21:N21"/>
    <mergeCell ref="O21:Q21"/>
    <mergeCell ref="R21:S21"/>
    <mergeCell ref="T21:W21"/>
    <mergeCell ref="X21:Z21"/>
    <mergeCell ref="AA21:AB21"/>
    <mergeCell ref="AC20:AF20"/>
    <mergeCell ref="AG20:AI20"/>
    <mergeCell ref="AJ20:AK20"/>
    <mergeCell ref="AL20:AM20"/>
    <mergeCell ref="AC21:AF21"/>
    <mergeCell ref="AG21:AI21"/>
    <mergeCell ref="AJ21:AK21"/>
    <mergeCell ref="AL21:AM21"/>
    <mergeCell ref="AN21:AQ21"/>
    <mergeCell ref="B22:E22"/>
    <mergeCell ref="F22:H22"/>
    <mergeCell ref="I22:J22"/>
    <mergeCell ref="K22:N22"/>
    <mergeCell ref="O22:Q22"/>
    <mergeCell ref="AJ22:AK22"/>
    <mergeCell ref="AL22:AM22"/>
    <mergeCell ref="AN22:AQ22"/>
    <mergeCell ref="B23:E23"/>
    <mergeCell ref="F23:H23"/>
    <mergeCell ref="I23:J23"/>
    <mergeCell ref="K23:N23"/>
    <mergeCell ref="O23:Q23"/>
    <mergeCell ref="R23:S23"/>
    <mergeCell ref="T23:W23"/>
    <mergeCell ref="R22:S22"/>
    <mergeCell ref="T22:W22"/>
    <mergeCell ref="X22:Z22"/>
    <mergeCell ref="AA22:AB22"/>
    <mergeCell ref="AC22:AF22"/>
    <mergeCell ref="AG22:AI22"/>
    <mergeCell ref="AN23:AQ23"/>
    <mergeCell ref="X23:Z23"/>
    <mergeCell ref="AA23:AB23"/>
    <mergeCell ref="B24:E24"/>
    <mergeCell ref="F24:H24"/>
    <mergeCell ref="I24:J24"/>
    <mergeCell ref="L24:N24"/>
    <mergeCell ref="O24:Q24"/>
    <mergeCell ref="R24:S24"/>
    <mergeCell ref="U24:W24"/>
    <mergeCell ref="X24:Z24"/>
    <mergeCell ref="AA24:AB24"/>
    <mergeCell ref="AC23:AF23"/>
    <mergeCell ref="AG23:AI23"/>
    <mergeCell ref="AJ23:AK23"/>
    <mergeCell ref="AL23:AM23"/>
    <mergeCell ref="AD24:AF24"/>
    <mergeCell ref="AG24:AI24"/>
    <mergeCell ref="AJ24:AK24"/>
    <mergeCell ref="AL24:AM24"/>
    <mergeCell ref="AO24:AQ24"/>
    <mergeCell ref="AA27:AC28"/>
    <mergeCell ref="F28:G28"/>
    <mergeCell ref="H28:K28"/>
    <mergeCell ref="B29:E29"/>
    <mergeCell ref="F29:G29"/>
    <mergeCell ref="H29:K29"/>
    <mergeCell ref="S30:W31"/>
    <mergeCell ref="X30:X31"/>
    <mergeCell ref="B26:E28"/>
    <mergeCell ref="F26:G27"/>
    <mergeCell ref="H26:K27"/>
    <mergeCell ref="N27:R29"/>
    <mergeCell ref="X27:X29"/>
    <mergeCell ref="S27:W29"/>
    <mergeCell ref="B30:E30"/>
    <mergeCell ref="F30:G30"/>
    <mergeCell ref="H30:K30"/>
    <mergeCell ref="N30:R31"/>
    <mergeCell ref="B31:E31"/>
    <mergeCell ref="F31:G31"/>
    <mergeCell ref="I31:K31"/>
  </mergeCells>
  <phoneticPr fontId="1"/>
  <dataValidations count="1">
    <dataValidation type="list" allowBlank="1" showInputMessage="1" showErrorMessage="1" sqref="F9:H23 O9:Q23 X9:Z23 AG9:AI23">
      <formula1>$AS$9:$AS$11</formula1>
    </dataValidation>
  </dataValidations>
  <printOptions horizontalCentered="1"/>
  <pageMargins left="0.39370078740157483" right="0.39370078740157483" top="0.31496062992125984" bottom="0.31496062992125984" header="0.31496062992125984" footer="0.31496062992125984"/>
  <pageSetup paperSize="9" scale="63"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
  <sheetViews>
    <sheetView showGridLines="0" view="pageBreakPreview" zoomScale="115" zoomScaleNormal="120" zoomScaleSheetLayoutView="115" workbookViewId="0">
      <selection activeCell="FH6" sqref="FH6"/>
    </sheetView>
  </sheetViews>
  <sheetFormatPr defaultColWidth="1.625" defaultRowHeight="9.9499999999999993" customHeight="1" x14ac:dyDescent="0.15"/>
  <cols>
    <col min="3" max="3" width="8.375" bestFit="1" customWidth="1"/>
  </cols>
  <sheetData/>
  <sheetProtection algorithmName="SHA-512" hashValue="LWpI0nXJ/054eHU+ByAp91t9q+Fko/Vgzr6ATeYmAgHgO7bvFSNez42c63YMrAD2A6MDALtsar+T4oD0fvOFcQ==" saltValue="ZzRBbm8pvRJSy+6ff4HNIw==" spinCount="100000" sheet="1" selectLockedCells="1"/>
  <phoneticPr fontId="1"/>
  <pageMargins left="0.11811023622047245" right="0.11811023622047245" top="0.31496062992125984" bottom="0.19685039370078741"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１面 </vt:lpstr>
      <vt:lpstr>２面</vt:lpstr>
      <vt:lpstr>３面</vt:lpstr>
      <vt:lpstr>４面</vt:lpstr>
      <vt:lpstr>印刷 </vt:lpstr>
      <vt:lpstr>'１面 '!Print_Area</vt:lpstr>
      <vt:lpstr>'２面'!Print_Area</vt:lpstr>
      <vt:lpstr>'３面'!Print_Area</vt:lpstr>
      <vt:lpstr>'４面'!Print_Area</vt:lpstr>
      <vt:lpstr>'印刷 '!Print_Area</vt:lpstr>
      <vt:lpstr>平成</vt:lpstr>
      <vt:lpstr>令和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2024-01-16T00:11:20Z</dcterms:modified>
</cp:coreProperties>
</file>